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iimv1-my.sharepoint.com/personal/kaveri_iimv_ac_in/Documents/IIMV/Teaching/EEP_FRM_Batch 1/Feb 18/"/>
    </mc:Choice>
  </mc:AlternateContent>
  <xr:revisionPtr revIDLastSave="46" documentId="13_ncr:1_{13049D9A-FEEB-42AA-AE5E-C223AAD7AF7E}" xr6:coauthVersionLast="47" xr6:coauthVersionMax="47" xr10:uidLastSave="{22A7570C-4BCE-4D99-9D57-ABC310CB7669}"/>
  <bookViews>
    <workbookView xWindow="-120" yWindow="-120" windowWidth="29040" windowHeight="15720" xr2:uid="{82485AF7-3258-4BE9-9927-50CE5CB4309F}"/>
  </bookViews>
  <sheets>
    <sheet name="Sheet1" sheetId="1" r:id="rId1"/>
    <sheet name="Sheet2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H11" i="1" l="1"/>
  <c r="E8" i="1"/>
  <c r="G16" i="1"/>
  <c r="F16" i="1"/>
  <c r="H15" i="1"/>
  <c r="H10" i="1" s="1"/>
  <c r="H4" i="1"/>
  <c r="H7" i="1" s="1"/>
  <c r="H7" i="2"/>
  <c r="H8" i="2" s="1"/>
  <c r="G19" i="1"/>
  <c r="G20" i="1" s="1"/>
  <c r="G8" i="1"/>
  <c r="G5" i="1"/>
  <c r="H16" i="1" l="1"/>
  <c r="I15" i="1"/>
  <c r="J15" i="1" s="1"/>
  <c r="K15" i="1" s="1"/>
  <c r="H19" i="1"/>
  <c r="H20" i="1" s="1"/>
  <c r="I4" i="1"/>
  <c r="I7" i="1" s="1"/>
  <c r="G13" i="1"/>
  <c r="H13" i="1" s="1"/>
  <c r="B8" i="1"/>
  <c r="B19" i="1"/>
  <c r="B20" i="1" s="1"/>
  <c r="B21" i="1" s="1"/>
  <c r="C19" i="1"/>
  <c r="C20" i="1" s="1"/>
  <c r="D19" i="1"/>
  <c r="D20" i="1" s="1"/>
  <c r="E19" i="1"/>
  <c r="E20" i="1" s="1"/>
  <c r="F19" i="1"/>
  <c r="F20" i="1" s="1"/>
  <c r="C16" i="1"/>
  <c r="D16" i="1"/>
  <c r="E16" i="1"/>
  <c r="D7" i="2"/>
  <c r="C13" i="1" s="1"/>
  <c r="E7" i="2"/>
  <c r="D13" i="1" s="1"/>
  <c r="F7" i="2"/>
  <c r="E13" i="1" s="1"/>
  <c r="G7" i="2"/>
  <c r="F13" i="1" s="1"/>
  <c r="C8" i="1"/>
  <c r="D8" i="1"/>
  <c r="F8" i="1"/>
  <c r="C5" i="1"/>
  <c r="D5" i="1"/>
  <c r="E5" i="1"/>
  <c r="F5" i="1"/>
  <c r="F14" i="1" l="1"/>
  <c r="F21" i="1" s="1"/>
  <c r="I13" i="1"/>
  <c r="J13" i="1" s="1"/>
  <c r="K13" i="1" s="1"/>
  <c r="H14" i="1"/>
  <c r="H21" i="1" s="1"/>
  <c r="H23" i="1" s="1"/>
  <c r="G14" i="1"/>
  <c r="G21" i="1" s="1"/>
  <c r="D14" i="1"/>
  <c r="D21" i="1" s="1"/>
  <c r="E14" i="1"/>
  <c r="E21" i="1" s="1"/>
  <c r="F8" i="2"/>
  <c r="G8" i="2"/>
  <c r="E8" i="2"/>
  <c r="I14" i="1" l="1"/>
  <c r="J14" i="1"/>
  <c r="B7" i="2"/>
  <c r="C7" i="2"/>
  <c r="B13" i="1" s="1"/>
  <c r="C14" i="1" s="1"/>
  <c r="C21" i="1" s="1"/>
  <c r="K14" i="1" l="1"/>
  <c r="D8" i="2"/>
  <c r="C8" i="2"/>
  <c r="I11" i="1" l="1"/>
  <c r="J11" i="1" s="1"/>
  <c r="K11" i="1" s="1"/>
  <c r="J4" i="1"/>
  <c r="J7" i="1" s="1"/>
  <c r="K4" i="1" l="1"/>
  <c r="K7" i="1" s="1"/>
  <c r="I10" i="1"/>
  <c r="I19" i="1" l="1"/>
  <c r="I20" i="1" s="1"/>
  <c r="I16" i="1"/>
  <c r="J10" i="1"/>
  <c r="J16" i="1" s="1"/>
  <c r="I21" i="1" l="1"/>
  <c r="I23" i="1" s="1"/>
  <c r="K10" i="1"/>
  <c r="K16" i="1" s="1"/>
  <c r="J19" i="1"/>
  <c r="J20" i="1" s="1"/>
  <c r="K19" i="1" l="1"/>
  <c r="K20" i="1" s="1"/>
  <c r="K21" i="1" s="1"/>
  <c r="J21" i="1"/>
  <c r="J23" i="1" s="1"/>
  <c r="K22" i="1" l="1"/>
  <c r="K23" i="1" s="1"/>
  <c r="B25" i="1" s="1"/>
  <c r="B28" i="1" s="1"/>
  <c r="B29" i="1" s="1"/>
</calcChain>
</file>

<file path=xl/sharedStrings.xml><?xml version="1.0" encoding="utf-8"?>
<sst xmlns="http://schemas.openxmlformats.org/spreadsheetml/2006/main" count="49" uniqueCount="43">
  <si>
    <t>Date</t>
  </si>
  <si>
    <t>Sales</t>
  </si>
  <si>
    <t>Sale growth</t>
  </si>
  <si>
    <t>EBITDA</t>
  </si>
  <si>
    <t>Depreciation</t>
  </si>
  <si>
    <t>Interest Expense</t>
  </si>
  <si>
    <t>EBITDA margin</t>
  </si>
  <si>
    <t>Capex</t>
  </si>
  <si>
    <t>EBIT</t>
  </si>
  <si>
    <t>EBIT *(1-Tax)</t>
  </si>
  <si>
    <t>Free Cash Flows</t>
  </si>
  <si>
    <t>Tax Rate</t>
  </si>
  <si>
    <t>Discount Rate</t>
  </si>
  <si>
    <t>Perpetual Growth Rate</t>
  </si>
  <si>
    <t>Amount in Rs Crore</t>
  </si>
  <si>
    <t>Enterprise Value</t>
  </si>
  <si>
    <t>Plus Cash</t>
  </si>
  <si>
    <t>Less Debt</t>
  </si>
  <si>
    <t>Equity Value</t>
  </si>
  <si>
    <t>No of shares outstanding</t>
  </si>
  <si>
    <t>Equity Value per share</t>
  </si>
  <si>
    <t>Source: Moneycontrol</t>
  </si>
  <si>
    <t xml:space="preserve"> </t>
  </si>
  <si>
    <t>Inventory</t>
  </si>
  <si>
    <t>Debtors</t>
  </si>
  <si>
    <t>Creditors</t>
  </si>
  <si>
    <t>WC</t>
  </si>
  <si>
    <t>Increase in WC</t>
  </si>
  <si>
    <t>Dr. Lal PathLabs</t>
  </si>
  <si>
    <t>Assumptions</t>
  </si>
  <si>
    <t>WC in proportion to sales growth</t>
  </si>
  <si>
    <t>No major capex;amount equal to depreciation</t>
  </si>
  <si>
    <t>Interest expense constant</t>
  </si>
  <si>
    <t>Fixed Assets</t>
  </si>
  <si>
    <t xml:space="preserve">Sales growth </t>
  </si>
  <si>
    <t>EBIDTA Margin</t>
  </si>
  <si>
    <t>20% of FA</t>
  </si>
  <si>
    <t xml:space="preserve">Depreciation </t>
  </si>
  <si>
    <t>Estimate</t>
  </si>
  <si>
    <t>Projection</t>
  </si>
  <si>
    <t>15% for FY 24 and FY 25; 20% for FY 26 and FY 27</t>
  </si>
  <si>
    <t>Terminal value</t>
  </si>
  <si>
    <t>FCFF to be discounted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</si>
</sst>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8" formatCode="&quot;₹&quot;\ #,##0.00;[Red]&quot;₹&quot;\ \-#,##0.00"/>
    <numFmt numFmtId="43" formatCode="_ * #,##0.00_ ;_ * \-#,##0.00_ ;_ * &quot;-&quot;??_ ;_ @_ "/>
    <numFmt numFmtId="164" formatCode="0.0%"/>
    <numFmt numFmtId="165" formatCode="0.0"/>
    <numFmt numFmtId="166" formatCode="0.0000"/>
    <numFmt numFmtId="167" formatCode="_ * #,##0_ ;_ * \-#,##0_ ;_ * &quot;-&quot;??_ ;_ @_ 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</font>
    <font>
      <b/>
      <sz val="6"/>
      <color rgb="FF303030"/>
      <name val="Arial"/>
      <family val="2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</font>
    <font>
      <i/>
      <sz val="11"/>
      <color theme="1"/>
      <name val="Calibri"/>
      <family val="2"/>
      <scheme val="minor"/>
    </font>
    <font>
      <i/>
      <sz val="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rgb="FF0070C0"/>
      <name val="Calibri"/>
      <family val="2"/>
      <scheme val="minor"/>
    </font>
    <font>
      <sz val="11"/>
      <color rgb="FFC00000"/>
      <name val="Calibri"/>
      <family val="2"/>
      <scheme val="minor"/>
    </font>
    <font>
      <sz val="11"/>
      <color rgb="FF00B0F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4">
    <xf numFmtId="0" fontId="0" fillId="0" borderId="0"/>
    <xf numFmtId="9" fontId="1" fillId="0" borderId="0" applyFont="0" applyFill="0" applyBorder="0" applyAlignment="0" applyProtection="0"/>
    <xf numFmtId="0" fontId="2" fillId="0" borderId="0">
      <alignment vertical="top"/>
    </xf>
    <xf numFmtId="43" fontId="1" fillId="0" borderId="0" applyFont="0" applyFill="0" applyBorder="0" applyAlignment="0" applyProtection="0"/>
  </cellStyleXfs>
  <cellXfs count="67">
    <xf numFmtId="0" fontId="0" fillId="0" borderId="0" xfId="0"/>
    <xf numFmtId="15" fontId="3" fillId="0" borderId="0" xfId="0" applyNumberFormat="1" applyFont="1" applyAlignment="1" applyProtection="1">
      <alignment horizontal="left" vertical="center" indent="1"/>
      <protection locked="0"/>
    </xf>
    <xf numFmtId="15" fontId="0" fillId="0" borderId="0" xfId="0" applyNumberFormat="1"/>
    <xf numFmtId="164" fontId="0" fillId="0" borderId="0" xfId="1" applyNumberFormat="1" applyFont="1"/>
    <xf numFmtId="2" fontId="0" fillId="0" borderId="0" xfId="0" applyNumberFormat="1"/>
    <xf numFmtId="9" fontId="0" fillId="0" borderId="0" xfId="0" applyNumberFormat="1"/>
    <xf numFmtId="0" fontId="4" fillId="0" borderId="0" xfId="0" applyFont="1" applyAlignment="1">
      <alignment horizontal="right" vertical="center" wrapText="1"/>
    </xf>
    <xf numFmtId="0" fontId="5" fillId="0" borderId="0" xfId="0" applyFont="1"/>
    <xf numFmtId="9" fontId="0" fillId="0" borderId="1" xfId="0" applyNumberFormat="1" applyBorder="1"/>
    <xf numFmtId="9" fontId="0" fillId="0" borderId="2" xfId="0" applyNumberFormat="1" applyBorder="1"/>
    <xf numFmtId="0" fontId="0" fillId="0" borderId="2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8" fillId="0" borderId="0" xfId="0" applyFont="1"/>
    <xf numFmtId="0" fontId="5" fillId="0" borderId="7" xfId="0" applyFont="1" applyBorder="1"/>
    <xf numFmtId="2" fontId="0" fillId="0" borderId="1" xfId="0" applyNumberFormat="1" applyBorder="1"/>
    <xf numFmtId="0" fontId="5" fillId="0" borderId="8" xfId="0" applyFont="1" applyBorder="1"/>
    <xf numFmtId="2" fontId="0" fillId="0" borderId="2" xfId="0" applyNumberFormat="1" applyBorder="1"/>
    <xf numFmtId="165" fontId="0" fillId="0" borderId="2" xfId="0" applyNumberFormat="1" applyBorder="1"/>
    <xf numFmtId="0" fontId="5" fillId="0" borderId="9" xfId="0" applyFont="1" applyBorder="1"/>
    <xf numFmtId="0" fontId="9" fillId="0" borderId="0" xfId="0" applyFont="1"/>
    <xf numFmtId="0" fontId="7" fillId="0" borderId="7" xfId="0" applyFont="1" applyBorder="1"/>
    <xf numFmtId="0" fontId="0" fillId="0" borderId="10" xfId="0" applyBorder="1"/>
    <xf numFmtId="0" fontId="6" fillId="0" borderId="8" xfId="0" applyFont="1" applyBorder="1" applyAlignment="1" applyProtection="1">
      <alignment vertical="center"/>
      <protection locked="0"/>
    </xf>
    <xf numFmtId="2" fontId="0" fillId="0" borderId="11" xfId="0" applyNumberFormat="1" applyBorder="1"/>
    <xf numFmtId="165" fontId="5" fillId="0" borderId="3" xfId="0" applyNumberFormat="1" applyFont="1" applyBorder="1"/>
    <xf numFmtId="0" fontId="10" fillId="0" borderId="0" xfId="0" applyFont="1"/>
    <xf numFmtId="43" fontId="0" fillId="0" borderId="0" xfId="3" applyFont="1"/>
    <xf numFmtId="0" fontId="0" fillId="0" borderId="0" xfId="0" applyAlignment="1">
      <alignment horizontal="right"/>
    </xf>
    <xf numFmtId="0" fontId="11" fillId="0" borderId="2" xfId="0" applyFont="1" applyBorder="1"/>
    <xf numFmtId="8" fontId="0" fillId="0" borderId="0" xfId="0" applyNumberFormat="1"/>
    <xf numFmtId="166" fontId="0" fillId="0" borderId="0" xfId="0" applyNumberFormat="1"/>
    <xf numFmtId="2" fontId="12" fillId="0" borderId="11" xfId="0" applyNumberFormat="1" applyFont="1" applyBorder="1"/>
    <xf numFmtId="2" fontId="11" fillId="0" borderId="2" xfId="0" applyNumberFormat="1" applyFont="1" applyBorder="1"/>
    <xf numFmtId="164" fontId="11" fillId="0" borderId="2" xfId="1" applyNumberFormat="1" applyFont="1" applyBorder="1"/>
    <xf numFmtId="2" fontId="11" fillId="0" borderId="11" xfId="0" applyNumberFormat="1" applyFont="1" applyBorder="1"/>
    <xf numFmtId="2" fontId="11" fillId="0" borderId="3" xfId="0" applyNumberFormat="1" applyFont="1" applyBorder="1"/>
    <xf numFmtId="167" fontId="0" fillId="0" borderId="3" xfId="3" applyNumberFormat="1" applyFont="1" applyBorder="1"/>
    <xf numFmtId="0" fontId="5" fillId="0" borderId="10" xfId="0" applyFont="1" applyBorder="1"/>
    <xf numFmtId="0" fontId="13" fillId="0" borderId="8" xfId="0" applyFont="1" applyBorder="1"/>
    <xf numFmtId="0" fontId="14" fillId="0" borderId="2" xfId="0" applyFont="1" applyBorder="1"/>
    <xf numFmtId="2" fontId="12" fillId="0" borderId="0" xfId="0" applyNumberFormat="1" applyFont="1"/>
    <xf numFmtId="2" fontId="11" fillId="0" borderId="0" xfId="0" applyNumberFormat="1" applyFont="1"/>
    <xf numFmtId="0" fontId="5" fillId="0" borderId="1" xfId="0" applyFont="1" applyBorder="1"/>
    <xf numFmtId="15" fontId="6" fillId="0" borderId="0" xfId="0" applyNumberFormat="1" applyFont="1" applyAlignment="1" applyProtection="1">
      <alignment horizontal="left" vertical="center" indent="1"/>
      <protection locked="0"/>
    </xf>
    <xf numFmtId="15" fontId="5" fillId="0" borderId="0" xfId="0" applyNumberFormat="1" applyFont="1"/>
    <xf numFmtId="15" fontId="6" fillId="0" borderId="2" xfId="0" applyNumberFormat="1" applyFont="1" applyBorder="1" applyAlignment="1" applyProtection="1">
      <alignment horizontal="left" vertical="center" indent="1"/>
      <protection locked="0"/>
    </xf>
    <xf numFmtId="4" fontId="0" fillId="0" borderId="0" xfId="0" applyNumberFormat="1"/>
    <xf numFmtId="4" fontId="12" fillId="0" borderId="0" xfId="0" applyNumberFormat="1" applyFont="1"/>
    <xf numFmtId="164" fontId="0" fillId="0" borderId="0" xfId="1" applyNumberFormat="1" applyFont="1" applyBorder="1"/>
    <xf numFmtId="164" fontId="12" fillId="0" borderId="0" xfId="1" applyNumberFormat="1" applyFont="1" applyBorder="1"/>
    <xf numFmtId="164" fontId="11" fillId="0" borderId="0" xfId="1" applyNumberFormat="1" applyFont="1" applyBorder="1"/>
    <xf numFmtId="0" fontId="12" fillId="0" borderId="0" xfId="0" applyFont="1"/>
    <xf numFmtId="0" fontId="11" fillId="0" borderId="0" xfId="0" applyFont="1"/>
    <xf numFmtId="164" fontId="11" fillId="0" borderId="0" xfId="0" applyNumberFormat="1" applyFont="1"/>
    <xf numFmtId="164" fontId="11" fillId="0" borderId="2" xfId="0" applyNumberFormat="1" applyFont="1" applyBorder="1"/>
    <xf numFmtId="2" fontId="0" fillId="0" borderId="10" xfId="0" applyNumberFormat="1" applyBorder="1"/>
    <xf numFmtId="2" fontId="12" fillId="0" borderId="10" xfId="0" applyNumberFormat="1" applyFont="1" applyBorder="1"/>
    <xf numFmtId="2" fontId="11" fillId="0" borderId="10" xfId="0" applyNumberFormat="1" applyFont="1" applyBorder="1"/>
    <xf numFmtId="2" fontId="11" fillId="0" borderId="1" xfId="0" applyNumberFormat="1" applyFont="1" applyBorder="1"/>
    <xf numFmtId="0" fontId="0" fillId="0" borderId="0" xfId="0" applyBorder="1"/>
    <xf numFmtId="43" fontId="0" fillId="0" borderId="0" xfId="0" applyNumberFormat="1" applyBorder="1"/>
    <xf numFmtId="0" fontId="5" fillId="0" borderId="0" xfId="0" applyFont="1" applyBorder="1"/>
    <xf numFmtId="2" fontId="5" fillId="0" borderId="0" xfId="0" applyNumberFormat="1" applyFont="1" applyBorder="1"/>
    <xf numFmtId="2" fontId="0" fillId="0" borderId="0" xfId="0" applyNumberFormat="1" applyBorder="1"/>
    <xf numFmtId="4" fontId="0" fillId="0" borderId="0" xfId="0" applyNumberFormat="1" applyBorder="1"/>
  </cellXfs>
  <cellStyles count="4">
    <cellStyle name="Comma" xfId="3" builtinId="3"/>
    <cellStyle name="Normal" xfId="0" builtinId="0"/>
    <cellStyle name="Normal 2" xfId="2" xr:uid="{5E3B76D6-69EB-431A-A792-4B28E31F53AF}"/>
    <cellStyle name="Percent" xfId="1" builtinId="5"/>
  </cellStyles>
  <dxfs count="0"/>
  <tableStyles count="0" defaultTableStyle="TableStyleMedium2" defaultPivotStyle="PivotStyleLight16"/>
  <colors>
    <mruColors>
      <color rgb="FF30303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09DA26-B169-4B9E-A3C2-BA7DD9144594}">
  <dimension ref="A1:R60"/>
  <sheetViews>
    <sheetView showGridLines="0" tabSelected="1" zoomScaleNormal="100" workbookViewId="0">
      <selection activeCell="I30" sqref="I30"/>
    </sheetView>
  </sheetViews>
  <sheetFormatPr defaultRowHeight="15" x14ac:dyDescent="0.25"/>
  <cols>
    <col min="1" max="1" width="20.42578125" bestFit="1" customWidth="1"/>
    <col min="2" max="2" width="12.140625" bestFit="1" customWidth="1"/>
    <col min="3" max="3" width="11.7109375" customWidth="1"/>
    <col min="4" max="7" width="12.140625" customWidth="1"/>
    <col min="8" max="8" width="10.140625" bestFit="1" customWidth="1"/>
    <col min="9" max="9" width="12.140625" bestFit="1" customWidth="1"/>
    <col min="10" max="10" width="10.140625" bestFit="1" customWidth="1"/>
    <col min="11" max="11" width="12.140625" bestFit="1" customWidth="1"/>
    <col min="12" max="12" width="14.85546875" customWidth="1"/>
    <col min="13" max="13" width="42.7109375" bestFit="1" customWidth="1"/>
    <col min="14" max="14" width="20.5703125" customWidth="1"/>
    <col min="15" max="15" width="15" bestFit="1" customWidth="1"/>
    <col min="16" max="16" width="15" customWidth="1"/>
  </cols>
  <sheetData>
    <row r="1" spans="1:16" ht="19.5" thickBot="1" x14ac:dyDescent="0.35">
      <c r="A1" s="21" t="s">
        <v>28</v>
      </c>
    </row>
    <row r="2" spans="1:16" ht="15.75" thickBot="1" x14ac:dyDescent="0.3">
      <c r="A2" s="22" t="s">
        <v>14</v>
      </c>
      <c r="B2" s="23"/>
      <c r="C2" s="23"/>
      <c r="D2" s="23"/>
      <c r="E2" s="23"/>
      <c r="F2" s="23"/>
      <c r="G2" s="39" t="s">
        <v>38</v>
      </c>
      <c r="H2" s="39" t="s">
        <v>39</v>
      </c>
      <c r="I2" s="39" t="s">
        <v>39</v>
      </c>
      <c r="J2" s="39" t="s">
        <v>39</v>
      </c>
      <c r="K2" s="44" t="s">
        <v>39</v>
      </c>
    </row>
    <row r="3" spans="1:16" x14ac:dyDescent="0.25">
      <c r="A3" s="24" t="s">
        <v>0</v>
      </c>
      <c r="B3" s="45">
        <v>43190</v>
      </c>
      <c r="C3" s="46">
        <v>43555</v>
      </c>
      <c r="D3" s="45">
        <v>43921</v>
      </c>
      <c r="E3" s="46">
        <v>44286</v>
      </c>
      <c r="F3" s="45">
        <v>44651</v>
      </c>
      <c r="G3" s="45">
        <v>45016</v>
      </c>
      <c r="H3" s="46">
        <v>45382</v>
      </c>
      <c r="I3" s="45">
        <v>45747</v>
      </c>
      <c r="J3" s="46">
        <v>46112</v>
      </c>
      <c r="K3" s="47">
        <v>46477</v>
      </c>
      <c r="L3" s="2"/>
      <c r="M3" s="11" t="s">
        <v>11</v>
      </c>
      <c r="N3" s="8">
        <v>0.25</v>
      </c>
    </row>
    <row r="4" spans="1:16" x14ac:dyDescent="0.25">
      <c r="A4" s="17" t="s">
        <v>1</v>
      </c>
      <c r="B4" s="48">
        <v>1024.01</v>
      </c>
      <c r="C4" s="48">
        <v>1164.8499999999999</v>
      </c>
      <c r="D4" s="48">
        <v>1273.4000000000001</v>
      </c>
      <c r="E4" s="48">
        <v>1490.47</v>
      </c>
      <c r="F4" s="48">
        <v>1872.7</v>
      </c>
      <c r="G4" s="49">
        <v>1769</v>
      </c>
      <c r="H4" s="43">
        <f>G4*(1+H5)</f>
        <v>2034.35</v>
      </c>
      <c r="I4" s="43">
        <f>H4*(1+I5)</f>
        <v>2339.5024999999996</v>
      </c>
      <c r="J4" s="43">
        <f t="shared" ref="J4:K4" si="0">I4*(1+J5)</f>
        <v>2807.4029999999993</v>
      </c>
      <c r="K4" s="34">
        <f t="shared" si="0"/>
        <v>3368.8835999999992</v>
      </c>
      <c r="L4" s="4"/>
      <c r="M4" s="12" t="s">
        <v>12</v>
      </c>
      <c r="N4" s="9">
        <v>0.1</v>
      </c>
    </row>
    <row r="5" spans="1:16" x14ac:dyDescent="0.25">
      <c r="A5" s="17" t="s">
        <v>2</v>
      </c>
      <c r="B5" s="50">
        <v>0.16118021930670051</v>
      </c>
      <c r="C5" s="50">
        <f>(C4-B4)/B4</f>
        <v>0.13753771935820933</v>
      </c>
      <c r="D5" s="50">
        <f t="shared" ref="D5:G5" si="1">(D4-C4)/C4</f>
        <v>9.3187964115551525E-2</v>
      </c>
      <c r="E5" s="50">
        <f t="shared" si="1"/>
        <v>0.17046489712580487</v>
      </c>
      <c r="F5" s="50">
        <f t="shared" si="1"/>
        <v>0.25644930793642273</v>
      </c>
      <c r="G5" s="51">
        <f t="shared" si="1"/>
        <v>-5.5374592833876246E-2</v>
      </c>
      <c r="H5" s="52">
        <v>0.15</v>
      </c>
      <c r="I5" s="52">
        <v>0.15</v>
      </c>
      <c r="J5" s="52">
        <v>0.2</v>
      </c>
      <c r="K5" s="35">
        <v>0.2</v>
      </c>
      <c r="L5" s="3"/>
      <c r="M5" s="12" t="s">
        <v>13</v>
      </c>
      <c r="N5" s="9">
        <v>0.05</v>
      </c>
    </row>
    <row r="6" spans="1:16" x14ac:dyDescent="0.25">
      <c r="A6" s="17"/>
      <c r="G6" s="53"/>
      <c r="H6" s="54"/>
      <c r="I6" s="54"/>
      <c r="J6" s="54"/>
      <c r="K6" s="30"/>
      <c r="M6" s="12"/>
      <c r="N6" s="10"/>
    </row>
    <row r="7" spans="1:16" ht="15.75" thickBot="1" x14ac:dyDescent="0.3">
      <c r="A7" s="17" t="s">
        <v>3</v>
      </c>
      <c r="B7">
        <v>287.63</v>
      </c>
      <c r="C7">
        <v>329.29</v>
      </c>
      <c r="D7">
        <v>385.4</v>
      </c>
      <c r="E7">
        <v>458.65</v>
      </c>
      <c r="F7">
        <v>563.20000000000005</v>
      </c>
      <c r="G7" s="53">
        <v>705</v>
      </c>
      <c r="H7" s="43">
        <f>H4*H8</f>
        <v>610.30499999999995</v>
      </c>
      <c r="I7" s="43">
        <f>I4*I8</f>
        <v>701.85074999999983</v>
      </c>
      <c r="J7" s="43">
        <f>J4*J8</f>
        <v>842.2208999999998</v>
      </c>
      <c r="K7" s="34">
        <f t="shared" ref="K7" si="2">K4*K8</f>
        <v>1010.6650799999998</v>
      </c>
      <c r="L7" s="4"/>
      <c r="M7" s="13" t="s">
        <v>19</v>
      </c>
      <c r="N7" s="38">
        <v>82888540</v>
      </c>
      <c r="O7" s="28"/>
      <c r="P7" s="28"/>
    </row>
    <row r="8" spans="1:16" x14ac:dyDescent="0.25">
      <c r="A8" s="17" t="s">
        <v>6</v>
      </c>
      <c r="B8" s="50">
        <f>B7/B4</f>
        <v>0.28088592884835106</v>
      </c>
      <c r="C8" s="50">
        <f t="shared" ref="C8:G8" si="3">C7/C4</f>
        <v>0.28268875820921152</v>
      </c>
      <c r="D8" s="50">
        <f t="shared" si="3"/>
        <v>0.30265431129260245</v>
      </c>
      <c r="E8" s="50">
        <f>E7/E4</f>
        <v>0.30772172536179859</v>
      </c>
      <c r="F8" s="50">
        <f t="shared" si="3"/>
        <v>0.30074224381908476</v>
      </c>
      <c r="G8" s="51">
        <f t="shared" si="3"/>
        <v>0.3985302430751837</v>
      </c>
      <c r="H8" s="55">
        <v>0.3</v>
      </c>
      <c r="I8" s="55">
        <v>0.3</v>
      </c>
      <c r="J8" s="55">
        <v>0.3</v>
      </c>
      <c r="K8" s="56">
        <v>0.3</v>
      </c>
      <c r="L8" s="5"/>
    </row>
    <row r="9" spans="1:16" x14ac:dyDescent="0.25">
      <c r="A9" s="17"/>
      <c r="G9" s="53"/>
      <c r="H9" s="54"/>
      <c r="I9" s="54"/>
      <c r="J9" s="54"/>
      <c r="K9" s="30"/>
    </row>
    <row r="10" spans="1:16" x14ac:dyDescent="0.25">
      <c r="A10" s="17" t="s">
        <v>4</v>
      </c>
      <c r="B10" s="4">
        <v>31.05</v>
      </c>
      <c r="C10" s="4">
        <v>36.18</v>
      </c>
      <c r="D10" s="4">
        <v>68</v>
      </c>
      <c r="E10" s="4">
        <v>69.78</v>
      </c>
      <c r="F10" s="4">
        <v>75.3</v>
      </c>
      <c r="G10" s="42">
        <v>82</v>
      </c>
      <c r="H10" s="43">
        <f>H15*0.2</f>
        <v>73.3</v>
      </c>
      <c r="I10" s="43">
        <f t="shared" ref="I10:K10" si="4">I15*0.2</f>
        <v>73.3</v>
      </c>
      <c r="J10" s="43">
        <f t="shared" si="4"/>
        <v>73.3</v>
      </c>
      <c r="K10" s="34">
        <f t="shared" si="4"/>
        <v>73.3</v>
      </c>
      <c r="L10" s="4"/>
    </row>
    <row r="11" spans="1:16" x14ac:dyDescent="0.25">
      <c r="A11" s="17" t="s">
        <v>5</v>
      </c>
      <c r="B11">
        <v>0.82</v>
      </c>
      <c r="C11">
        <v>0.74</v>
      </c>
      <c r="D11" s="4">
        <v>14.7</v>
      </c>
      <c r="E11">
        <v>14.83</v>
      </c>
      <c r="F11">
        <v>28.5</v>
      </c>
      <c r="G11" s="53">
        <v>34</v>
      </c>
      <c r="H11" s="54">
        <f>G11</f>
        <v>34</v>
      </c>
      <c r="I11" s="54">
        <f>H11</f>
        <v>34</v>
      </c>
      <c r="J11" s="54">
        <f t="shared" ref="J11:K11" si="5">I11</f>
        <v>34</v>
      </c>
      <c r="K11" s="30">
        <f t="shared" si="5"/>
        <v>34</v>
      </c>
      <c r="M11" s="7" t="s">
        <v>29</v>
      </c>
    </row>
    <row r="12" spans="1:16" x14ac:dyDescent="0.25">
      <c r="A12" s="17"/>
      <c r="G12" s="53"/>
      <c r="H12" s="54"/>
      <c r="I12" s="54"/>
      <c r="J12" s="54"/>
      <c r="K12" s="30"/>
      <c r="M12" t="s">
        <v>34</v>
      </c>
      <c r="N12" s="5" t="s">
        <v>40</v>
      </c>
    </row>
    <row r="13" spans="1:16" x14ac:dyDescent="0.25">
      <c r="A13" s="17" t="s">
        <v>26</v>
      </c>
      <c r="B13">
        <f>Sheet2!C7</f>
        <v>4.4099999999999966</v>
      </c>
      <c r="C13">
        <f>Sheet2!D7</f>
        <v>3.7399999999999949</v>
      </c>
      <c r="D13">
        <f>Sheet2!E7</f>
        <v>-7.4000000000000057</v>
      </c>
      <c r="E13">
        <f>Sheet2!F7</f>
        <v>-33.090000000000003</v>
      </c>
      <c r="F13">
        <f>Sheet2!G7</f>
        <v>-16.799999999999997</v>
      </c>
      <c r="G13" s="53">
        <f>Sheet2!H7</f>
        <v>-53.599999999999994</v>
      </c>
      <c r="H13" s="43">
        <f>G13*(1+H5)</f>
        <v>-61.639999999999986</v>
      </c>
      <c r="I13" s="43">
        <f>H13*(1+I5)</f>
        <v>-70.885999999999981</v>
      </c>
      <c r="J13" s="43">
        <f>I13*(1+J5)</f>
        <v>-85.063199999999981</v>
      </c>
      <c r="K13" s="34">
        <f>J13*(1+K5)</f>
        <v>-102.07583999999997</v>
      </c>
      <c r="M13" t="s">
        <v>35</v>
      </c>
      <c r="N13" s="5">
        <v>0.3</v>
      </c>
    </row>
    <row r="14" spans="1:16" x14ac:dyDescent="0.25">
      <c r="A14" s="17" t="s">
        <v>27</v>
      </c>
      <c r="B14" s="4">
        <v>-2.3700000000000045</v>
      </c>
      <c r="C14" s="4">
        <f>C13-B13</f>
        <v>-0.67000000000000171</v>
      </c>
      <c r="D14" s="4">
        <f t="shared" ref="D14" si="6">D13-C13</f>
        <v>-11.14</v>
      </c>
      <c r="E14" s="4">
        <f t="shared" ref="E14" si="7">E13-D13</f>
        <v>-25.689999999999998</v>
      </c>
      <c r="F14" s="4">
        <f>F13-E13</f>
        <v>16.290000000000006</v>
      </c>
      <c r="G14" s="42">
        <f>G13-F13</f>
        <v>-36.799999999999997</v>
      </c>
      <c r="H14" s="43">
        <f t="shared" ref="H14:K14" si="8">H13-G13</f>
        <v>-8.039999999999992</v>
      </c>
      <c r="I14" s="43">
        <f t="shared" si="8"/>
        <v>-9.2459999999999951</v>
      </c>
      <c r="J14" s="43">
        <f t="shared" si="8"/>
        <v>-14.177199999999999</v>
      </c>
      <c r="K14" s="34">
        <f t="shared" si="8"/>
        <v>-17.01263999999999</v>
      </c>
      <c r="M14" t="s">
        <v>37</v>
      </c>
      <c r="N14" s="29" t="s">
        <v>36</v>
      </c>
    </row>
    <row r="15" spans="1:16" x14ac:dyDescent="0.25">
      <c r="A15" s="17" t="s">
        <v>33</v>
      </c>
      <c r="B15">
        <v>181.9</v>
      </c>
      <c r="C15">
        <v>175.82</v>
      </c>
      <c r="D15">
        <v>307.94</v>
      </c>
      <c r="E15">
        <v>309.06</v>
      </c>
      <c r="F15">
        <v>384.5</v>
      </c>
      <c r="G15" s="53">
        <v>366.5</v>
      </c>
      <c r="H15" s="54">
        <f>G15</f>
        <v>366.5</v>
      </c>
      <c r="I15" s="54">
        <f t="shared" ref="I15:J15" si="9">H15</f>
        <v>366.5</v>
      </c>
      <c r="J15" s="54">
        <f t="shared" si="9"/>
        <v>366.5</v>
      </c>
      <c r="K15" s="30">
        <f t="shared" ref="K15" si="10">J15</f>
        <v>366.5</v>
      </c>
      <c r="M15" t="s">
        <v>30</v>
      </c>
    </row>
    <row r="16" spans="1:16" x14ac:dyDescent="0.25">
      <c r="A16" s="17" t="s">
        <v>7</v>
      </c>
      <c r="B16" s="4">
        <v>74.760000000000005</v>
      </c>
      <c r="C16" s="4">
        <f>(C15-B15)+C10</f>
        <v>30.099999999999987</v>
      </c>
      <c r="D16" s="4">
        <f t="shared" ref="D16" si="11">(D15-C15)+D10</f>
        <v>200.12</v>
      </c>
      <c r="E16" s="4">
        <f t="shared" ref="E16" si="12">(E15-D15)+E10</f>
        <v>70.900000000000006</v>
      </c>
      <c r="F16" s="4">
        <f>(F15-E15)+F10</f>
        <v>150.74</v>
      </c>
      <c r="G16" s="42">
        <f>(G15-F15)+G10</f>
        <v>64</v>
      </c>
      <c r="H16" s="43">
        <f>(H15-G15)+H10</f>
        <v>73.3</v>
      </c>
      <c r="I16" s="43">
        <f t="shared" ref="I16" si="13">(I15-H15)+I10</f>
        <v>73.3</v>
      </c>
      <c r="J16" s="43">
        <f t="shared" ref="J16" si="14">(J15-I15)+J10</f>
        <v>73.3</v>
      </c>
      <c r="K16" s="34">
        <f t="shared" ref="K16" si="15">(K15-J15)+K10</f>
        <v>73.3</v>
      </c>
      <c r="M16" t="s">
        <v>31</v>
      </c>
    </row>
    <row r="17" spans="1:16" x14ac:dyDescent="0.25">
      <c r="A17" s="17"/>
      <c r="B17" s="4"/>
      <c r="C17" s="4"/>
      <c r="D17" s="4"/>
      <c r="E17" s="4"/>
      <c r="F17" s="4"/>
      <c r="G17" s="42"/>
      <c r="H17" s="43"/>
      <c r="I17" s="43"/>
      <c r="J17" s="43"/>
      <c r="K17" s="34"/>
      <c r="M17" t="s">
        <v>32</v>
      </c>
    </row>
    <row r="18" spans="1:16" x14ac:dyDescent="0.25">
      <c r="A18" s="17" t="s">
        <v>10</v>
      </c>
      <c r="G18" s="53"/>
      <c r="H18" s="54"/>
      <c r="I18" s="54"/>
      <c r="J18" s="54"/>
      <c r="K18" s="30"/>
      <c r="O18" s="6"/>
      <c r="P18" s="6"/>
    </row>
    <row r="19" spans="1:16" x14ac:dyDescent="0.25">
      <c r="A19" s="17" t="s">
        <v>8</v>
      </c>
      <c r="B19" s="4">
        <f t="shared" ref="B19:K19" si="16">B7-B10</f>
        <v>256.58</v>
      </c>
      <c r="C19" s="4">
        <f t="shared" si="16"/>
        <v>293.11</v>
      </c>
      <c r="D19" s="4">
        <f t="shared" si="16"/>
        <v>317.39999999999998</v>
      </c>
      <c r="E19" s="4">
        <f t="shared" si="16"/>
        <v>388.87</v>
      </c>
      <c r="F19" s="4">
        <f t="shared" si="16"/>
        <v>487.90000000000003</v>
      </c>
      <c r="G19" s="42">
        <f t="shared" si="16"/>
        <v>623</v>
      </c>
      <c r="H19" s="43">
        <f>H7-H10</f>
        <v>537.005</v>
      </c>
      <c r="I19" s="43">
        <f t="shared" si="16"/>
        <v>628.55074999999988</v>
      </c>
      <c r="J19" s="43">
        <f t="shared" si="16"/>
        <v>768.92089999999985</v>
      </c>
      <c r="K19" s="34">
        <f t="shared" si="16"/>
        <v>937.36507999999981</v>
      </c>
      <c r="L19" s="4"/>
    </row>
    <row r="20" spans="1:16" x14ac:dyDescent="0.25">
      <c r="A20" s="17" t="s">
        <v>9</v>
      </c>
      <c r="B20" s="4">
        <f t="shared" ref="B20:K20" si="17">B19*(1-$N$3)</f>
        <v>192.435</v>
      </c>
      <c r="C20" s="4">
        <f t="shared" si="17"/>
        <v>219.83250000000001</v>
      </c>
      <c r="D20" s="4">
        <f t="shared" si="17"/>
        <v>238.04999999999998</v>
      </c>
      <c r="E20" s="4">
        <f t="shared" si="17"/>
        <v>291.65250000000003</v>
      </c>
      <c r="F20" s="4">
        <f t="shared" si="17"/>
        <v>365.92500000000001</v>
      </c>
      <c r="G20" s="42">
        <f t="shared" si="17"/>
        <v>467.25</v>
      </c>
      <c r="H20" s="43">
        <f>H19*(1-$N$3)</f>
        <v>402.75374999999997</v>
      </c>
      <c r="I20" s="43">
        <f t="shared" si="17"/>
        <v>471.41306249999991</v>
      </c>
      <c r="J20" s="43">
        <f t="shared" si="17"/>
        <v>576.69067499999983</v>
      </c>
      <c r="K20" s="34">
        <f t="shared" si="17"/>
        <v>703.02380999999991</v>
      </c>
      <c r="L20" s="4"/>
    </row>
    <row r="21" spans="1:16" ht="15.75" thickBot="1" x14ac:dyDescent="0.3">
      <c r="A21" s="20" t="s">
        <v>10</v>
      </c>
      <c r="B21" s="25">
        <f t="shared" ref="B21:K21" si="18">B20+B10-B14-B16</f>
        <v>151.09500000000003</v>
      </c>
      <c r="C21" s="25">
        <f t="shared" ref="C21" si="19">C20+C10-C14-C16</f>
        <v>226.58250000000001</v>
      </c>
      <c r="D21" s="25">
        <f t="shared" ref="D21" si="20">D20+D10-D14-D16</f>
        <v>117.06999999999994</v>
      </c>
      <c r="E21" s="25">
        <f t="shared" ref="E21" si="21">E20+E10-E14-E16</f>
        <v>316.22249999999997</v>
      </c>
      <c r="F21" s="25">
        <f t="shared" ref="F21:G21" si="22">F20+F10-F14-F16</f>
        <v>274.19499999999999</v>
      </c>
      <c r="G21" s="33">
        <f t="shared" si="22"/>
        <v>522.04999999999995</v>
      </c>
      <c r="H21" s="36">
        <f>H20+H10-H14-H16</f>
        <v>410.79374999999999</v>
      </c>
      <c r="I21" s="36">
        <f t="shared" si="18"/>
        <v>480.65906249999983</v>
      </c>
      <c r="J21" s="36">
        <f t="shared" si="18"/>
        <v>590.8678749999998</v>
      </c>
      <c r="K21" s="37">
        <f t="shared" si="18"/>
        <v>720.03644999999995</v>
      </c>
      <c r="L21" s="4"/>
    </row>
    <row r="22" spans="1:16" x14ac:dyDescent="0.25">
      <c r="A22" s="15" t="s">
        <v>41</v>
      </c>
      <c r="B22" s="57"/>
      <c r="C22" s="57"/>
      <c r="D22" s="57"/>
      <c r="E22" s="57"/>
      <c r="F22" s="57"/>
      <c r="G22" s="58"/>
      <c r="H22" s="59"/>
      <c r="I22" s="59"/>
      <c r="J22" s="59"/>
      <c r="K22" s="60">
        <f>K21*(1+N5)/(N4-N5)</f>
        <v>15120.765449999999</v>
      </c>
      <c r="L22" s="4"/>
    </row>
    <row r="23" spans="1:16" ht="15.75" thickBot="1" x14ac:dyDescent="0.3">
      <c r="A23" s="20" t="s">
        <v>42</v>
      </c>
      <c r="B23" s="25"/>
      <c r="C23" s="25"/>
      <c r="D23" s="25"/>
      <c r="E23" s="25"/>
      <c r="F23" s="25"/>
      <c r="G23" s="33"/>
      <c r="H23" s="36">
        <f>H21</f>
        <v>410.79374999999999</v>
      </c>
      <c r="I23" s="36">
        <f t="shared" ref="I23:J23" si="23">I21</f>
        <v>480.65906249999983</v>
      </c>
      <c r="J23" s="36">
        <f t="shared" si="23"/>
        <v>590.8678749999998</v>
      </c>
      <c r="K23" s="37">
        <f>K21+K22</f>
        <v>15840.801899999999</v>
      </c>
      <c r="L23" s="4"/>
    </row>
    <row r="24" spans="1:16" ht="15.75" thickBot="1" x14ac:dyDescent="0.3">
      <c r="A24" s="7"/>
    </row>
    <row r="25" spans="1:16" x14ac:dyDescent="0.25">
      <c r="A25" s="15" t="s">
        <v>15</v>
      </c>
      <c r="B25" s="16">
        <f>NPV(N4,H23:K23)</f>
        <v>12034.096379601797</v>
      </c>
      <c r="C25" s="31"/>
    </row>
    <row r="26" spans="1:16" x14ac:dyDescent="0.25">
      <c r="A26" s="17" t="s">
        <v>16</v>
      </c>
      <c r="B26" s="18">
        <v>534.20000000000005</v>
      </c>
      <c r="C26" s="31"/>
      <c r="H26" t="s">
        <v>22</v>
      </c>
    </row>
    <row r="27" spans="1:16" x14ac:dyDescent="0.25">
      <c r="A27" s="40" t="s">
        <v>17</v>
      </c>
      <c r="B27" s="41">
        <v>-83.3</v>
      </c>
      <c r="G27" s="4"/>
    </row>
    <row r="28" spans="1:16" x14ac:dyDescent="0.25">
      <c r="A28" s="17" t="s">
        <v>18</v>
      </c>
      <c r="B28" s="19">
        <f>B25+B26+B27</f>
        <v>12484.996379601798</v>
      </c>
    </row>
    <row r="29" spans="1:16" ht="15.75" thickBot="1" x14ac:dyDescent="0.3">
      <c r="A29" s="20" t="s">
        <v>20</v>
      </c>
      <c r="B29" s="26">
        <f>(B28*10000000)/N7</f>
        <v>1506.2391471247772</v>
      </c>
    </row>
    <row r="32" spans="1:16" x14ac:dyDescent="0.25">
      <c r="H32" s="4"/>
    </row>
    <row r="33" spans="1:18" x14ac:dyDescent="0.25">
      <c r="I33" s="31"/>
    </row>
    <row r="34" spans="1:18" x14ac:dyDescent="0.25">
      <c r="A34" s="14" t="s">
        <v>21</v>
      </c>
    </row>
    <row r="40" spans="1:18" x14ac:dyDescent="0.25">
      <c r="N40" s="4"/>
    </row>
    <row r="44" spans="1:18" x14ac:dyDescent="0.25">
      <c r="N44" s="32"/>
      <c r="O44" s="4"/>
      <c r="P44" s="4"/>
    </row>
    <row r="45" spans="1:18" x14ac:dyDescent="0.25">
      <c r="J45" s="61"/>
      <c r="K45" s="61"/>
      <c r="L45" s="61"/>
      <c r="M45" s="61"/>
      <c r="N45" s="61"/>
      <c r="O45" s="61"/>
      <c r="P45" s="61"/>
      <c r="Q45" s="61"/>
      <c r="R45" s="61"/>
    </row>
    <row r="46" spans="1:18" x14ac:dyDescent="0.25">
      <c r="J46" s="61"/>
      <c r="K46" s="61"/>
      <c r="L46" s="61"/>
      <c r="M46" s="61"/>
      <c r="N46" s="62"/>
      <c r="O46" s="62"/>
      <c r="P46" s="62"/>
      <c r="Q46" s="61"/>
      <c r="R46" s="61"/>
    </row>
    <row r="47" spans="1:18" x14ac:dyDescent="0.25">
      <c r="J47" s="61"/>
      <c r="K47" s="61"/>
      <c r="L47" s="61"/>
      <c r="M47" s="61"/>
      <c r="N47" s="61"/>
      <c r="O47" s="61"/>
      <c r="P47" s="61"/>
      <c r="Q47" s="61"/>
      <c r="R47" s="61"/>
    </row>
    <row r="48" spans="1:18" x14ac:dyDescent="0.25">
      <c r="J48" s="61"/>
      <c r="K48" s="61"/>
      <c r="L48" s="61"/>
      <c r="M48" s="61"/>
      <c r="N48" s="61"/>
      <c r="O48" s="61"/>
      <c r="P48" s="61"/>
      <c r="Q48" s="61"/>
      <c r="R48" s="61"/>
    </row>
    <row r="49" spans="10:18" x14ac:dyDescent="0.25">
      <c r="J49" s="61"/>
      <c r="K49" s="61"/>
      <c r="L49" s="61"/>
      <c r="M49" s="61"/>
      <c r="N49" s="61"/>
      <c r="O49" s="61"/>
      <c r="P49" s="61"/>
      <c r="Q49" s="61"/>
      <c r="R49" s="61"/>
    </row>
    <row r="50" spans="10:18" x14ac:dyDescent="0.25">
      <c r="J50" s="61"/>
      <c r="K50" s="61"/>
      <c r="L50" s="61"/>
      <c r="M50" s="61"/>
      <c r="N50" s="61"/>
      <c r="O50" s="61"/>
      <c r="P50" s="61"/>
      <c r="Q50" s="61"/>
      <c r="R50" s="61"/>
    </row>
    <row r="51" spans="10:18" x14ac:dyDescent="0.25">
      <c r="J51" s="61"/>
      <c r="K51" s="61"/>
      <c r="L51" s="61"/>
      <c r="M51" s="63"/>
      <c r="N51" s="64"/>
      <c r="O51" s="61"/>
      <c r="P51" s="61"/>
      <c r="Q51" s="65"/>
      <c r="R51" s="61"/>
    </row>
    <row r="52" spans="10:18" x14ac:dyDescent="0.25">
      <c r="J52" s="61"/>
      <c r="K52" s="61"/>
      <c r="L52" s="61"/>
      <c r="M52" s="61"/>
      <c r="N52" s="61"/>
      <c r="O52" s="61"/>
      <c r="P52" s="61"/>
      <c r="Q52" s="61"/>
      <c r="R52" s="61"/>
    </row>
    <row r="53" spans="10:18" x14ac:dyDescent="0.25">
      <c r="J53" s="61"/>
      <c r="K53" s="61"/>
      <c r="L53" s="61"/>
      <c r="M53" s="61"/>
      <c r="N53" s="62"/>
      <c r="O53" s="61"/>
      <c r="P53" s="61"/>
      <c r="Q53" s="62"/>
      <c r="R53" s="61"/>
    </row>
    <row r="54" spans="10:18" x14ac:dyDescent="0.25">
      <c r="J54" s="61"/>
      <c r="K54" s="61"/>
      <c r="L54" s="61"/>
      <c r="M54" s="61"/>
      <c r="N54" s="66"/>
      <c r="O54" s="61"/>
      <c r="P54" s="61"/>
      <c r="Q54" s="62"/>
      <c r="R54" s="61"/>
    </row>
    <row r="55" spans="10:18" x14ac:dyDescent="0.25">
      <c r="J55" s="61"/>
      <c r="K55" s="61"/>
      <c r="L55" s="61"/>
      <c r="M55" s="61"/>
      <c r="N55" s="61"/>
      <c r="O55" s="61"/>
      <c r="P55" s="61"/>
      <c r="Q55" s="61"/>
      <c r="R55" s="61"/>
    </row>
    <row r="56" spans="10:18" x14ac:dyDescent="0.25">
      <c r="J56" s="61"/>
      <c r="K56" s="61"/>
      <c r="L56" s="61"/>
      <c r="M56" s="61"/>
      <c r="N56" s="61"/>
      <c r="O56" s="61"/>
      <c r="P56" s="61"/>
      <c r="Q56" s="61"/>
      <c r="R56" s="61"/>
    </row>
    <row r="57" spans="10:18" x14ac:dyDescent="0.25">
      <c r="J57" s="61"/>
      <c r="K57" s="61"/>
      <c r="L57" s="61"/>
      <c r="M57" s="61"/>
      <c r="N57" s="61"/>
      <c r="O57" s="61"/>
      <c r="P57" s="61"/>
      <c r="Q57" s="61"/>
      <c r="R57" s="61"/>
    </row>
    <row r="58" spans="10:18" x14ac:dyDescent="0.25">
      <c r="J58" s="61"/>
      <c r="K58" s="61"/>
      <c r="L58" s="61"/>
      <c r="M58" s="61"/>
      <c r="N58" s="61"/>
      <c r="O58" s="61"/>
      <c r="P58" s="61"/>
      <c r="Q58" s="61"/>
      <c r="R58" s="61"/>
    </row>
    <row r="59" spans="10:18" x14ac:dyDescent="0.25">
      <c r="J59" s="61"/>
      <c r="K59" s="61"/>
      <c r="L59" s="61"/>
      <c r="M59" s="61"/>
      <c r="N59" s="61"/>
      <c r="O59" s="61"/>
      <c r="P59" s="61"/>
      <c r="Q59" s="61"/>
      <c r="R59" s="61"/>
    </row>
    <row r="60" spans="10:18" x14ac:dyDescent="0.25">
      <c r="J60" s="61"/>
      <c r="K60" s="61"/>
      <c r="L60" s="61"/>
      <c r="M60" s="61"/>
      <c r="N60" s="61"/>
      <c r="O60" s="61"/>
      <c r="P60" s="61"/>
      <c r="Q60" s="61"/>
      <c r="R60" s="61"/>
    </row>
  </sheetData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7B3EDF-13BB-4D10-AC4E-98ED48F29C2D}">
  <dimension ref="A3:H8"/>
  <sheetViews>
    <sheetView workbookViewId="0">
      <selection activeCell="H7" sqref="H7"/>
    </sheetView>
  </sheetViews>
  <sheetFormatPr defaultRowHeight="15" x14ac:dyDescent="0.25"/>
  <cols>
    <col min="1" max="1" width="16.140625" customWidth="1"/>
    <col min="2" max="3" width="11.42578125" bestFit="1" customWidth="1"/>
    <col min="4" max="7" width="11.140625" bestFit="1" customWidth="1"/>
    <col min="8" max="8" width="10.85546875" bestFit="1" customWidth="1"/>
  </cols>
  <sheetData>
    <row r="3" spans="1:8" x14ac:dyDescent="0.25">
      <c r="B3" s="1">
        <v>42825</v>
      </c>
      <c r="C3" s="1">
        <v>43190</v>
      </c>
      <c r="D3" s="1">
        <v>43555</v>
      </c>
      <c r="E3" s="1">
        <v>43921</v>
      </c>
      <c r="F3" s="1">
        <v>44286</v>
      </c>
      <c r="G3" s="1">
        <v>44651</v>
      </c>
      <c r="H3" s="1">
        <v>45016</v>
      </c>
    </row>
    <row r="4" spans="1:8" x14ac:dyDescent="0.25">
      <c r="A4" t="s">
        <v>23</v>
      </c>
      <c r="B4" s="27">
        <v>17.14</v>
      </c>
      <c r="C4">
        <v>26.65</v>
      </c>
      <c r="D4">
        <v>27.81</v>
      </c>
      <c r="E4">
        <v>55</v>
      </c>
      <c r="F4">
        <v>38.94</v>
      </c>
      <c r="G4">
        <v>39.799999999999997</v>
      </c>
      <c r="H4">
        <v>23.3</v>
      </c>
    </row>
    <row r="5" spans="1:8" x14ac:dyDescent="0.25">
      <c r="A5" t="s">
        <v>24</v>
      </c>
      <c r="B5" s="27">
        <v>40.26</v>
      </c>
      <c r="C5">
        <v>40.18</v>
      </c>
      <c r="D5">
        <v>53.1</v>
      </c>
      <c r="E5">
        <v>50.3</v>
      </c>
      <c r="F5">
        <v>63.54</v>
      </c>
      <c r="G5">
        <v>66.7</v>
      </c>
      <c r="H5">
        <v>63.3</v>
      </c>
    </row>
    <row r="6" spans="1:8" x14ac:dyDescent="0.25">
      <c r="A6" t="s">
        <v>25</v>
      </c>
      <c r="B6" s="27">
        <v>50.62</v>
      </c>
      <c r="C6">
        <v>62.42</v>
      </c>
      <c r="D6">
        <v>77.17</v>
      </c>
      <c r="E6">
        <v>112.7</v>
      </c>
      <c r="F6">
        <v>135.57</v>
      </c>
      <c r="G6">
        <v>123.3</v>
      </c>
      <c r="H6">
        <v>140.19999999999999</v>
      </c>
    </row>
    <row r="7" spans="1:8" x14ac:dyDescent="0.25">
      <c r="A7" t="s">
        <v>26</v>
      </c>
      <c r="B7">
        <f t="shared" ref="B7:G7" si="0">B4+B5-B6</f>
        <v>6.7800000000000011</v>
      </c>
      <c r="C7">
        <f t="shared" si="0"/>
        <v>4.4099999999999966</v>
      </c>
      <c r="D7">
        <f t="shared" si="0"/>
        <v>3.7399999999999949</v>
      </c>
      <c r="E7">
        <f t="shared" si="0"/>
        <v>-7.4000000000000057</v>
      </c>
      <c r="F7">
        <f t="shared" si="0"/>
        <v>-33.090000000000003</v>
      </c>
      <c r="G7">
        <f t="shared" si="0"/>
        <v>-16.799999999999997</v>
      </c>
      <c r="H7">
        <f t="shared" ref="H7" si="1">H4+H5-H6</f>
        <v>-53.599999999999994</v>
      </c>
    </row>
    <row r="8" spans="1:8" x14ac:dyDescent="0.25">
      <c r="A8" t="s">
        <v>27</v>
      </c>
      <c r="B8">
        <v>-1.5799999999999983</v>
      </c>
      <c r="C8">
        <f t="shared" ref="C8" si="2">C7-B7</f>
        <v>-2.3700000000000045</v>
      </c>
      <c r="D8">
        <f t="shared" ref="D8" si="3">D7-C7</f>
        <v>-0.67000000000000171</v>
      </c>
      <c r="E8">
        <f t="shared" ref="E8" si="4">E7-D7</f>
        <v>-11.14</v>
      </c>
      <c r="F8">
        <f t="shared" ref="F8" si="5">F7-E7</f>
        <v>-25.689999999999998</v>
      </c>
      <c r="G8">
        <f t="shared" ref="G8:H8" si="6">G7-F7</f>
        <v>16.290000000000006</v>
      </c>
      <c r="H8">
        <f t="shared" si="6"/>
        <v>-36.799999999999997</v>
      </c>
    </row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Kaveri Krishnan</dc:creator>
  <cp:lastModifiedBy>Kaveri Krishnan</cp:lastModifiedBy>
  <dcterms:created xsi:type="dcterms:W3CDTF">2019-02-19T08:58:25Z</dcterms:created>
  <dcterms:modified xsi:type="dcterms:W3CDTF">2024-02-19T09:44:17Z</dcterms:modified>
</cp:coreProperties>
</file>