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18E0EBD-EE95-402F-8552-A54203B03BCC}" xr6:coauthVersionLast="47" xr6:coauthVersionMax="47" xr10:uidLastSave="{00000000-0000-0000-0000-000000000000}"/>
  <bookViews>
    <workbookView xWindow="-120" yWindow="-120" windowWidth="29040" windowHeight="15840" xr2:uid="{AA573B85-3206-4529-8147-0AFF9446F0D4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7" i="1" l="1"/>
  <c r="L69" i="1"/>
  <c r="J62" i="1"/>
  <c r="N47" i="1"/>
  <c r="L45" i="1" s="1"/>
  <c r="H25" i="1"/>
  <c r="L12" i="1"/>
  <c r="J9" i="1" s="1"/>
  <c r="L32" i="1" s="1"/>
  <c r="J35" i="1" s="1"/>
  <c r="L19" i="1"/>
  <c r="J17" i="1" s="1"/>
  <c r="H14" i="1" l="1"/>
  <c r="F10" i="1" l="1"/>
  <c r="S9" i="1" s="1"/>
  <c r="R9" i="1"/>
  <c r="L40" i="1"/>
  <c r="J42" i="1" s="1"/>
  <c r="T9" i="1" s="1"/>
  <c r="H38" i="1" l="1"/>
  <c r="L66" i="1"/>
  <c r="J68" i="1" s="1"/>
  <c r="N74" i="1"/>
  <c r="L76" i="1" s="1"/>
  <c r="J72" i="1" s="1"/>
  <c r="F57" i="1"/>
  <c r="F28" i="1" l="1"/>
  <c r="H65" i="1"/>
  <c r="F63" i="1" s="1"/>
  <c r="D59" i="1" s="1"/>
  <c r="D21" i="1" l="1"/>
  <c r="B50" i="1" s="1"/>
  <c r="F19" i="1"/>
  <c r="R4" i="1" l="1"/>
  <c r="Q24" i="1"/>
</calcChain>
</file>

<file path=xl/sharedStrings.xml><?xml version="1.0" encoding="utf-8"?>
<sst xmlns="http://schemas.openxmlformats.org/spreadsheetml/2006/main" count="57" uniqueCount="53">
  <si>
    <t>ROIC</t>
  </si>
  <si>
    <t>Return on Sales</t>
  </si>
  <si>
    <t>Sales/year</t>
  </si>
  <si>
    <t>Unit Price</t>
  </si>
  <si>
    <t>Flow Rate</t>
  </si>
  <si>
    <t>Hours of Labour/Year</t>
  </si>
  <si>
    <t>Labour Hour/Table</t>
  </si>
  <si>
    <t>Number of Workers</t>
  </si>
  <si>
    <t>Time/worker/year</t>
  </si>
  <si>
    <t>Labour/Table</t>
  </si>
  <si>
    <t>Idle Time/Table</t>
  </si>
  <si>
    <t>Setup/table</t>
  </si>
  <si>
    <t>Wait Time/table</t>
  </si>
  <si>
    <t>Number of days</t>
  </si>
  <si>
    <t>Hours per day</t>
  </si>
  <si>
    <t>Total Cost</t>
  </si>
  <si>
    <t>Indirect Cost</t>
  </si>
  <si>
    <t>Rent</t>
  </si>
  <si>
    <t>Marketing</t>
  </si>
  <si>
    <t>Management</t>
  </si>
  <si>
    <t>Finishing</t>
  </si>
  <si>
    <t>Depreciation</t>
  </si>
  <si>
    <t>Direct Costs</t>
  </si>
  <si>
    <t>Labour Cost</t>
  </si>
  <si>
    <t>Hours Available</t>
  </si>
  <si>
    <t>Wage Rate</t>
  </si>
  <si>
    <t>Material Cost/year</t>
  </si>
  <si>
    <t>Wood/table</t>
  </si>
  <si>
    <t>Wood Price/kg</t>
  </si>
  <si>
    <t>BOM/table</t>
  </si>
  <si>
    <t>Scrap</t>
  </si>
  <si>
    <t>Asset Turnover</t>
  </si>
  <si>
    <t>Total Capital</t>
  </si>
  <si>
    <t>Fixed Capital</t>
  </si>
  <si>
    <t>Working Capital</t>
  </si>
  <si>
    <t>Inventory</t>
  </si>
  <si>
    <t>Raw Material</t>
  </si>
  <si>
    <t>Work in Process</t>
  </si>
  <si>
    <t>Prepaid Expenses</t>
  </si>
  <si>
    <t>Payment Term( 1 mon)</t>
  </si>
  <si>
    <t>Unearned Revenue</t>
  </si>
  <si>
    <t>Down Payment</t>
  </si>
  <si>
    <t>% Downpayment</t>
  </si>
  <si>
    <t>Flow Time</t>
  </si>
  <si>
    <t>Material Cost/table</t>
  </si>
  <si>
    <t>Scenario</t>
  </si>
  <si>
    <t>Base Case</t>
  </si>
  <si>
    <t>$1/hr Lower Wages</t>
  </si>
  <si>
    <t>5 Percent Shorter Setups</t>
  </si>
  <si>
    <t>$10k per Year Lower Rent</t>
  </si>
  <si>
    <t>2 hr/Table Lower Labor Content</t>
  </si>
  <si>
    <t>5 Percent Lower Scrap Rate</t>
  </si>
  <si>
    <t>ROIC [%]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</si>
</sst>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$-409]#,##0"/>
    <numFmt numFmtId="165" formatCode="[$$-409]#,##0.00"/>
    <numFmt numFmtId="170" formatCode="0.0%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name val="Arial"/>
    </font>
    <font>
      <sz val="16"/>
      <color rgb="FF000000"/>
      <name val="Aptos"/>
    </font>
  </fonts>
  <fills count="9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7EAED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right"/>
    </xf>
    <xf numFmtId="10" fontId="1" fillId="0" borderId="0" xfId="1" applyNumberFormat="1" applyFont="1" applyAlignment="1">
      <alignment horizontal="right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5" borderId="0" xfId="0" applyFill="1" applyAlignment="1">
      <alignment horizontal="right"/>
    </xf>
    <xf numFmtId="10" fontId="2" fillId="6" borderId="0" xfId="1" applyNumberFormat="1" applyFont="1" applyFill="1" applyAlignment="1">
      <alignment horizontal="right"/>
    </xf>
    <xf numFmtId="2" fontId="0" fillId="0" borderId="1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0" fillId="4" borderId="1" xfId="0" applyFill="1" applyBorder="1" applyAlignment="1">
      <alignment horizontal="right"/>
    </xf>
    <xf numFmtId="165" fontId="0" fillId="4" borderId="1" xfId="0" applyNumberFormat="1" applyFill="1" applyBorder="1" applyAlignment="1">
      <alignment horizontal="right"/>
    </xf>
    <xf numFmtId="164" fontId="0" fillId="0" borderId="0" xfId="0" applyNumberFormat="1" applyAlignment="1">
      <alignment horizontal="right"/>
    </xf>
    <xf numFmtId="0" fontId="4" fillId="7" borderId="2" xfId="0" applyFont="1" applyFill="1" applyBorder="1" applyAlignment="1">
      <alignment horizontal="center" vertical="top" wrapText="1" readingOrder="1"/>
    </xf>
    <xf numFmtId="0" fontId="4" fillId="7" borderId="2" xfId="0" applyFont="1" applyFill="1" applyBorder="1" applyAlignment="1">
      <alignment horizontal="left" wrapText="1" readingOrder="1"/>
    </xf>
    <xf numFmtId="10" fontId="0" fillId="0" borderId="0" xfId="0" applyNumberFormat="1" applyAlignment="1">
      <alignment horizontal="right"/>
    </xf>
    <xf numFmtId="170" fontId="4" fillId="7" borderId="2" xfId="1" applyNumberFormat="1" applyFont="1" applyFill="1" applyBorder="1" applyAlignment="1">
      <alignment horizontal="right" wrapText="1" readingOrder="1"/>
    </xf>
    <xf numFmtId="170" fontId="3" fillId="7" borderId="2" xfId="1" applyNumberFormat="1" applyFont="1" applyFill="1" applyBorder="1" applyAlignment="1">
      <alignment horizontal="right" wrapText="1"/>
    </xf>
    <xf numFmtId="2" fontId="0" fillId="8" borderId="0" xfId="0" applyNumberFormat="1" applyFill="1" applyAlignment="1">
      <alignment horizontal="right"/>
    </xf>
    <xf numFmtId="164" fontId="0" fillId="8" borderId="0" xfId="0" applyNumberFormat="1" applyFill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9</xdr:row>
      <xdr:rowOff>0</xdr:rowOff>
    </xdr:from>
    <xdr:to>
      <xdr:col>4</xdr:col>
      <xdr:colOff>600075</xdr:colOff>
      <xdr:row>27</xdr:row>
      <xdr:rowOff>0</xdr:rowOff>
    </xdr:to>
    <xdr:sp macro="" textlink="">
      <xdr:nvSpPr>
        <xdr:cNvPr id="14" name="Left Brace 13">
          <a:extLst>
            <a:ext uri="{FF2B5EF4-FFF2-40B4-BE49-F238E27FC236}">
              <a16:creationId xmlns:a16="http://schemas.microsoft.com/office/drawing/2014/main" id="{9202C314-C945-5AC5-F5BB-CB74DBEC8B1B}"/>
            </a:ext>
          </a:extLst>
        </xdr:cNvPr>
        <xdr:cNvSpPr/>
      </xdr:nvSpPr>
      <xdr:spPr>
        <a:xfrm>
          <a:off x="2828925" y="1714500"/>
          <a:ext cx="581025" cy="3429000"/>
        </a:xfrm>
        <a:prstGeom prst="leftBrace">
          <a:avLst>
            <a:gd name="adj1" fmla="val 0"/>
            <a:gd name="adj2" fmla="val 61183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38100</xdr:colOff>
      <xdr:row>3</xdr:row>
      <xdr:rowOff>190499</xdr:rowOff>
    </xdr:from>
    <xdr:to>
      <xdr:col>7</xdr:col>
      <xdr:colOff>9525</xdr:colOff>
      <xdr:row>13</xdr:row>
      <xdr:rowOff>19050</xdr:rowOff>
    </xdr:to>
    <xdr:sp macro="" textlink="">
      <xdr:nvSpPr>
        <xdr:cNvPr id="15" name="Left Brace 14">
          <a:extLst>
            <a:ext uri="{FF2B5EF4-FFF2-40B4-BE49-F238E27FC236}">
              <a16:creationId xmlns:a16="http://schemas.microsoft.com/office/drawing/2014/main" id="{5EE496C2-78E9-4FC0-9D68-EFC4D04607E2}"/>
            </a:ext>
          </a:extLst>
        </xdr:cNvPr>
        <xdr:cNvSpPr/>
      </xdr:nvSpPr>
      <xdr:spPr>
        <a:xfrm>
          <a:off x="4352925" y="761999"/>
          <a:ext cx="581025" cy="1733551"/>
        </a:xfrm>
        <a:prstGeom prst="leftBrace">
          <a:avLst>
            <a:gd name="adj1" fmla="val 0"/>
            <a:gd name="adj2" fmla="val 55664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28576</xdr:colOff>
      <xdr:row>7</xdr:row>
      <xdr:rowOff>123825</xdr:rowOff>
    </xdr:from>
    <xdr:to>
      <xdr:col>9</xdr:col>
      <xdr:colOff>19050</xdr:colOff>
      <xdr:row>15</xdr:row>
      <xdr:rowOff>104775</xdr:rowOff>
    </xdr:to>
    <xdr:sp macro="" textlink="">
      <xdr:nvSpPr>
        <xdr:cNvPr id="2" name="Left Brace 1">
          <a:extLst>
            <a:ext uri="{FF2B5EF4-FFF2-40B4-BE49-F238E27FC236}">
              <a16:creationId xmlns:a16="http://schemas.microsoft.com/office/drawing/2014/main" id="{EF921D2F-EC82-425C-9294-B8BE3A95A218}"/>
            </a:ext>
          </a:extLst>
        </xdr:cNvPr>
        <xdr:cNvSpPr/>
      </xdr:nvSpPr>
      <xdr:spPr>
        <a:xfrm>
          <a:off x="5962651" y="1457325"/>
          <a:ext cx="600074" cy="1504950"/>
        </a:xfrm>
        <a:prstGeom prst="leftBrace">
          <a:avLst>
            <a:gd name="adj1" fmla="val 0"/>
            <a:gd name="adj2" fmla="val 62688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66676</xdr:colOff>
      <xdr:row>4</xdr:row>
      <xdr:rowOff>47625</xdr:rowOff>
    </xdr:from>
    <xdr:to>
      <xdr:col>10</xdr:col>
      <xdr:colOff>581025</xdr:colOff>
      <xdr:row>10</xdr:row>
      <xdr:rowOff>104775</xdr:rowOff>
    </xdr:to>
    <xdr:sp macro="" textlink="">
      <xdr:nvSpPr>
        <xdr:cNvPr id="4" name="Left Brace 3">
          <a:extLst>
            <a:ext uri="{FF2B5EF4-FFF2-40B4-BE49-F238E27FC236}">
              <a16:creationId xmlns:a16="http://schemas.microsoft.com/office/drawing/2014/main" id="{7D64D367-62B9-46DF-A501-BDDACABDBC22}"/>
            </a:ext>
          </a:extLst>
        </xdr:cNvPr>
        <xdr:cNvSpPr/>
      </xdr:nvSpPr>
      <xdr:spPr>
        <a:xfrm>
          <a:off x="7934326" y="809625"/>
          <a:ext cx="514349" cy="1200150"/>
        </a:xfrm>
        <a:prstGeom prst="leftBrace">
          <a:avLst>
            <a:gd name="adj1" fmla="val 0"/>
            <a:gd name="adj2" fmla="val 53958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12</xdr:col>
      <xdr:colOff>76202</xdr:colOff>
      <xdr:row>9</xdr:row>
      <xdr:rowOff>0</xdr:rowOff>
    </xdr:from>
    <xdr:to>
      <xdr:col>12</xdr:col>
      <xdr:colOff>561976</xdr:colOff>
      <xdr:row>13</xdr:row>
      <xdr:rowOff>19050</xdr:rowOff>
    </xdr:to>
    <xdr:sp macro="" textlink="">
      <xdr:nvSpPr>
        <xdr:cNvPr id="5" name="Left Brace 4">
          <a:extLst>
            <a:ext uri="{FF2B5EF4-FFF2-40B4-BE49-F238E27FC236}">
              <a16:creationId xmlns:a16="http://schemas.microsoft.com/office/drawing/2014/main" id="{6EBF405E-4161-4728-963C-4F088153EC52}"/>
            </a:ext>
          </a:extLst>
        </xdr:cNvPr>
        <xdr:cNvSpPr/>
      </xdr:nvSpPr>
      <xdr:spPr>
        <a:xfrm>
          <a:off x="9829802" y="1714500"/>
          <a:ext cx="485774" cy="781050"/>
        </a:xfrm>
        <a:prstGeom prst="leftBrace">
          <a:avLst>
            <a:gd name="adj1" fmla="val 0"/>
            <a:gd name="adj2" fmla="val 39672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12</xdr:col>
      <xdr:colOff>66676</xdr:colOff>
      <xdr:row>15</xdr:row>
      <xdr:rowOff>171451</xdr:rowOff>
    </xdr:from>
    <xdr:to>
      <xdr:col>12</xdr:col>
      <xdr:colOff>609599</xdr:colOff>
      <xdr:row>19</xdr:row>
      <xdr:rowOff>38101</xdr:rowOff>
    </xdr:to>
    <xdr:sp macro="" textlink="">
      <xdr:nvSpPr>
        <xdr:cNvPr id="6" name="Left Brace 5">
          <a:extLst>
            <a:ext uri="{FF2B5EF4-FFF2-40B4-BE49-F238E27FC236}">
              <a16:creationId xmlns:a16="http://schemas.microsoft.com/office/drawing/2014/main" id="{D7D1ED69-CAB7-4C6F-A189-86DB6FD97DFD}"/>
            </a:ext>
          </a:extLst>
        </xdr:cNvPr>
        <xdr:cNvSpPr/>
      </xdr:nvSpPr>
      <xdr:spPr>
        <a:xfrm>
          <a:off x="9820276" y="3028951"/>
          <a:ext cx="542923" cy="628650"/>
        </a:xfrm>
        <a:prstGeom prst="leftBrace">
          <a:avLst>
            <a:gd name="adj1" fmla="val 0"/>
            <a:gd name="adj2" fmla="val 59369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28575</xdr:colOff>
      <xdr:row>14</xdr:row>
      <xdr:rowOff>171451</xdr:rowOff>
    </xdr:from>
    <xdr:to>
      <xdr:col>11</xdr:col>
      <xdr:colOff>28575</xdr:colOff>
      <xdr:row>17</xdr:row>
      <xdr:rowOff>152401</xdr:rowOff>
    </xdr:to>
    <xdr:sp macro="" textlink="">
      <xdr:nvSpPr>
        <xdr:cNvPr id="7" name="Left Brace 6">
          <a:extLst>
            <a:ext uri="{FF2B5EF4-FFF2-40B4-BE49-F238E27FC236}">
              <a16:creationId xmlns:a16="http://schemas.microsoft.com/office/drawing/2014/main" id="{D743BE25-CE7B-459B-8D48-EA897D0A41CE}"/>
            </a:ext>
          </a:extLst>
        </xdr:cNvPr>
        <xdr:cNvSpPr/>
      </xdr:nvSpPr>
      <xdr:spPr>
        <a:xfrm>
          <a:off x="7896225" y="2838451"/>
          <a:ext cx="609600" cy="552450"/>
        </a:xfrm>
        <a:prstGeom prst="leftBrace">
          <a:avLst>
            <a:gd name="adj1" fmla="val 0"/>
            <a:gd name="adj2" fmla="val 39672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7</xdr:col>
      <xdr:colOff>990600</xdr:colOff>
      <xdr:row>19</xdr:row>
      <xdr:rowOff>140677</xdr:rowOff>
    </xdr:from>
    <xdr:to>
      <xdr:col>9</xdr:col>
      <xdr:colOff>28575</xdr:colOff>
      <xdr:row>27</xdr:row>
      <xdr:rowOff>140677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B60D25C8-61F9-2D3A-C2C9-A82AADC1FAAF}"/>
            </a:ext>
          </a:extLst>
        </xdr:cNvPr>
        <xdr:cNvGrpSpPr/>
      </xdr:nvGrpSpPr>
      <xdr:grpSpPr>
        <a:xfrm>
          <a:off x="5901928" y="4224521"/>
          <a:ext cx="657225" cy="1524000"/>
          <a:chOff x="5972175" y="3743325"/>
          <a:chExt cx="981075" cy="1524000"/>
        </a:xfrm>
      </xdr:grpSpPr>
      <xdr:sp macro="" textlink="">
        <xdr:nvSpPr>
          <xdr:cNvPr id="9" name="Left Brace 8">
            <a:extLst>
              <a:ext uri="{FF2B5EF4-FFF2-40B4-BE49-F238E27FC236}">
                <a16:creationId xmlns:a16="http://schemas.microsoft.com/office/drawing/2014/main" id="{671471E3-5ED5-4FB4-A725-EACF3AA98C7F}"/>
              </a:ext>
            </a:extLst>
          </xdr:cNvPr>
          <xdr:cNvSpPr/>
        </xdr:nvSpPr>
        <xdr:spPr>
          <a:xfrm>
            <a:off x="5972175" y="3743325"/>
            <a:ext cx="942974" cy="1524000"/>
          </a:xfrm>
          <a:prstGeom prst="leftBrace">
            <a:avLst>
              <a:gd name="adj1" fmla="val 0"/>
              <a:gd name="adj2" fmla="val 49040"/>
            </a:avLst>
          </a:prstGeom>
          <a:ln>
            <a:solidFill>
              <a:schemeClr val="tx1"/>
            </a:solidFill>
            <a:headEnd type="triangle" w="med" len="med"/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en-IN" sz="1100"/>
          </a:p>
        </xdr:txBody>
      </xdr:sp>
      <xdr:cxnSp macro="">
        <xdr:nvCxnSpPr>
          <xdr:cNvPr id="13" name="Straight Arrow Connector 12">
            <a:extLst>
              <a:ext uri="{FF2B5EF4-FFF2-40B4-BE49-F238E27FC236}">
                <a16:creationId xmlns:a16="http://schemas.microsoft.com/office/drawing/2014/main" id="{89AA6562-5AC9-6B96-0216-62BFD3E5DEF8}"/>
              </a:ext>
            </a:extLst>
          </xdr:cNvPr>
          <xdr:cNvCxnSpPr/>
        </xdr:nvCxnSpPr>
        <xdr:spPr>
          <a:xfrm>
            <a:off x="6448425" y="4095750"/>
            <a:ext cx="495300" cy="0"/>
          </a:xfrm>
          <a:prstGeom prst="straightConnector1">
            <a:avLst/>
          </a:prstGeom>
          <a:ln>
            <a:solidFill>
              <a:schemeClr val="tx1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Straight Arrow Connector 15">
            <a:extLst>
              <a:ext uri="{FF2B5EF4-FFF2-40B4-BE49-F238E27FC236}">
                <a16:creationId xmlns:a16="http://schemas.microsoft.com/office/drawing/2014/main" id="{B1279DBF-B83E-414E-90C7-D935E46ADE0C}"/>
              </a:ext>
            </a:extLst>
          </xdr:cNvPr>
          <xdr:cNvCxnSpPr/>
        </xdr:nvCxnSpPr>
        <xdr:spPr>
          <a:xfrm>
            <a:off x="6448425" y="4486275"/>
            <a:ext cx="495300" cy="0"/>
          </a:xfrm>
          <a:prstGeom prst="straightConnector1">
            <a:avLst/>
          </a:prstGeom>
          <a:ln>
            <a:solidFill>
              <a:schemeClr val="tx1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" name="Straight Arrow Connector 16">
            <a:extLst>
              <a:ext uri="{FF2B5EF4-FFF2-40B4-BE49-F238E27FC236}">
                <a16:creationId xmlns:a16="http://schemas.microsoft.com/office/drawing/2014/main" id="{54747F0C-9BE7-4A78-938A-3D9C7E39AB80}"/>
              </a:ext>
            </a:extLst>
          </xdr:cNvPr>
          <xdr:cNvCxnSpPr/>
        </xdr:nvCxnSpPr>
        <xdr:spPr>
          <a:xfrm>
            <a:off x="6457950" y="4867275"/>
            <a:ext cx="495300" cy="0"/>
          </a:xfrm>
          <a:prstGeom prst="straightConnector1">
            <a:avLst/>
          </a:prstGeom>
          <a:ln>
            <a:solidFill>
              <a:schemeClr val="tx1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</xdr:col>
      <xdr:colOff>19051</xdr:colOff>
      <xdr:row>31</xdr:row>
      <xdr:rowOff>19050</xdr:rowOff>
    </xdr:from>
    <xdr:to>
      <xdr:col>11</xdr:col>
      <xdr:colOff>0</xdr:colOff>
      <xdr:row>36</xdr:row>
      <xdr:rowOff>19050</xdr:rowOff>
    </xdr:to>
    <xdr:sp macro="" textlink="">
      <xdr:nvSpPr>
        <xdr:cNvPr id="19" name="Left Brace 18">
          <a:extLst>
            <a:ext uri="{FF2B5EF4-FFF2-40B4-BE49-F238E27FC236}">
              <a16:creationId xmlns:a16="http://schemas.microsoft.com/office/drawing/2014/main" id="{4C528CB9-1EE7-444C-B6DA-AE5D6DE4DA2E}"/>
            </a:ext>
          </a:extLst>
        </xdr:cNvPr>
        <xdr:cNvSpPr/>
      </xdr:nvSpPr>
      <xdr:spPr>
        <a:xfrm>
          <a:off x="7886701" y="5924550"/>
          <a:ext cx="590549" cy="952500"/>
        </a:xfrm>
        <a:prstGeom prst="leftBrace">
          <a:avLst>
            <a:gd name="adj1" fmla="val 0"/>
            <a:gd name="adj2" fmla="val 59672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57150</xdr:colOff>
      <xdr:row>38</xdr:row>
      <xdr:rowOff>95249</xdr:rowOff>
    </xdr:from>
    <xdr:to>
      <xdr:col>10</xdr:col>
      <xdr:colOff>590549</xdr:colOff>
      <xdr:row>43</xdr:row>
      <xdr:rowOff>123824</xdr:rowOff>
    </xdr:to>
    <xdr:sp macro="" textlink="">
      <xdr:nvSpPr>
        <xdr:cNvPr id="20" name="Left Brace 19">
          <a:extLst>
            <a:ext uri="{FF2B5EF4-FFF2-40B4-BE49-F238E27FC236}">
              <a16:creationId xmlns:a16="http://schemas.microsoft.com/office/drawing/2014/main" id="{235F2658-A5F4-4D0E-8449-755FC225F65A}"/>
            </a:ext>
          </a:extLst>
        </xdr:cNvPr>
        <xdr:cNvSpPr/>
      </xdr:nvSpPr>
      <xdr:spPr>
        <a:xfrm>
          <a:off x="7924800" y="7334249"/>
          <a:ext cx="533399" cy="981075"/>
        </a:xfrm>
        <a:prstGeom prst="leftBrace">
          <a:avLst>
            <a:gd name="adj1" fmla="val 0"/>
            <a:gd name="adj2" fmla="val 41905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12</xdr:col>
      <xdr:colOff>95250</xdr:colOff>
      <xdr:row>41</xdr:row>
      <xdr:rowOff>76199</xdr:rowOff>
    </xdr:from>
    <xdr:to>
      <xdr:col>12</xdr:col>
      <xdr:colOff>590549</xdr:colOff>
      <xdr:row>45</xdr:row>
      <xdr:rowOff>180975</xdr:rowOff>
    </xdr:to>
    <xdr:sp macro="" textlink="">
      <xdr:nvSpPr>
        <xdr:cNvPr id="21" name="Left Brace 20">
          <a:extLst>
            <a:ext uri="{FF2B5EF4-FFF2-40B4-BE49-F238E27FC236}">
              <a16:creationId xmlns:a16="http://schemas.microsoft.com/office/drawing/2014/main" id="{DD073F5A-4FC4-4646-947B-A6C2F3B5F40D}"/>
            </a:ext>
          </a:extLst>
        </xdr:cNvPr>
        <xdr:cNvSpPr/>
      </xdr:nvSpPr>
      <xdr:spPr>
        <a:xfrm>
          <a:off x="9848850" y="7886699"/>
          <a:ext cx="495299" cy="866776"/>
        </a:xfrm>
        <a:prstGeom prst="leftBrace">
          <a:avLst>
            <a:gd name="adj1" fmla="val 0"/>
            <a:gd name="adj2" fmla="val 48835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14</xdr:col>
      <xdr:colOff>57150</xdr:colOff>
      <xdr:row>43</xdr:row>
      <xdr:rowOff>85724</xdr:rowOff>
    </xdr:from>
    <xdr:to>
      <xdr:col>14</xdr:col>
      <xdr:colOff>523874</xdr:colOff>
      <xdr:row>46</xdr:row>
      <xdr:rowOff>123825</xdr:rowOff>
    </xdr:to>
    <xdr:sp macro="" textlink="">
      <xdr:nvSpPr>
        <xdr:cNvPr id="22" name="Left Brace 21">
          <a:extLst>
            <a:ext uri="{FF2B5EF4-FFF2-40B4-BE49-F238E27FC236}">
              <a16:creationId xmlns:a16="http://schemas.microsoft.com/office/drawing/2014/main" id="{D1A6EF47-063A-438F-B63A-D2E5A6A001BA}"/>
            </a:ext>
          </a:extLst>
        </xdr:cNvPr>
        <xdr:cNvSpPr/>
      </xdr:nvSpPr>
      <xdr:spPr>
        <a:xfrm>
          <a:off x="11468100" y="8277224"/>
          <a:ext cx="466724" cy="609601"/>
        </a:xfrm>
        <a:prstGeom prst="leftBrace">
          <a:avLst>
            <a:gd name="adj1" fmla="val 0"/>
            <a:gd name="adj2" fmla="val 66023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38101</xdr:colOff>
      <xdr:row>33</xdr:row>
      <xdr:rowOff>114299</xdr:rowOff>
    </xdr:from>
    <xdr:to>
      <xdr:col>9</xdr:col>
      <xdr:colOff>9525</xdr:colOff>
      <xdr:row>40</xdr:row>
      <xdr:rowOff>123824</xdr:rowOff>
    </xdr:to>
    <xdr:sp macro="" textlink="">
      <xdr:nvSpPr>
        <xdr:cNvPr id="23" name="Left Brace 22">
          <a:extLst>
            <a:ext uri="{FF2B5EF4-FFF2-40B4-BE49-F238E27FC236}">
              <a16:creationId xmlns:a16="http://schemas.microsoft.com/office/drawing/2014/main" id="{B9B6344C-BF48-4727-860D-1B9E5A5267EB}"/>
            </a:ext>
          </a:extLst>
        </xdr:cNvPr>
        <xdr:cNvSpPr/>
      </xdr:nvSpPr>
      <xdr:spPr>
        <a:xfrm>
          <a:off x="5972176" y="6400799"/>
          <a:ext cx="581024" cy="1343025"/>
        </a:xfrm>
        <a:prstGeom prst="leftBrace">
          <a:avLst>
            <a:gd name="adj1" fmla="val 0"/>
            <a:gd name="adj2" fmla="val 44069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57150</xdr:colOff>
      <xdr:row>23</xdr:row>
      <xdr:rowOff>190499</xdr:rowOff>
    </xdr:from>
    <xdr:to>
      <xdr:col>7</xdr:col>
      <xdr:colOff>9525</xdr:colOff>
      <xdr:row>36</xdr:row>
      <xdr:rowOff>180975</xdr:rowOff>
    </xdr:to>
    <xdr:sp macro="" textlink="">
      <xdr:nvSpPr>
        <xdr:cNvPr id="24" name="Left Brace 23">
          <a:extLst>
            <a:ext uri="{FF2B5EF4-FFF2-40B4-BE49-F238E27FC236}">
              <a16:creationId xmlns:a16="http://schemas.microsoft.com/office/drawing/2014/main" id="{78CE9D52-D664-44D7-8CFD-AD3D4092C50B}"/>
            </a:ext>
          </a:extLst>
        </xdr:cNvPr>
        <xdr:cNvSpPr/>
      </xdr:nvSpPr>
      <xdr:spPr>
        <a:xfrm>
          <a:off x="4371975" y="4571999"/>
          <a:ext cx="561975" cy="2466976"/>
        </a:xfrm>
        <a:prstGeom prst="leftBrace">
          <a:avLst>
            <a:gd name="adj1" fmla="val 0"/>
            <a:gd name="adj2" fmla="val 23763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38100</xdr:colOff>
      <xdr:row>55</xdr:row>
      <xdr:rowOff>85724</xdr:rowOff>
    </xdr:from>
    <xdr:to>
      <xdr:col>4</xdr:col>
      <xdr:colOff>571499</xdr:colOff>
      <xdr:row>61</xdr:row>
      <xdr:rowOff>95250</xdr:rowOff>
    </xdr:to>
    <xdr:sp macro="" textlink="">
      <xdr:nvSpPr>
        <xdr:cNvPr id="25" name="Left Brace 24">
          <a:extLst>
            <a:ext uri="{FF2B5EF4-FFF2-40B4-BE49-F238E27FC236}">
              <a16:creationId xmlns:a16="http://schemas.microsoft.com/office/drawing/2014/main" id="{0AC3C4F8-6671-46A3-B1B9-3D893F98F5EE}"/>
            </a:ext>
          </a:extLst>
        </xdr:cNvPr>
        <xdr:cNvSpPr/>
      </xdr:nvSpPr>
      <xdr:spPr>
        <a:xfrm>
          <a:off x="2847975" y="10563224"/>
          <a:ext cx="533399" cy="1152526"/>
        </a:xfrm>
        <a:prstGeom prst="leftBrace">
          <a:avLst>
            <a:gd name="adj1" fmla="val 0"/>
            <a:gd name="adj2" fmla="val 36120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47624</xdr:colOff>
      <xdr:row>59</xdr:row>
      <xdr:rowOff>9524</xdr:rowOff>
    </xdr:from>
    <xdr:to>
      <xdr:col>7</xdr:col>
      <xdr:colOff>19049</xdr:colOff>
      <xdr:row>63</xdr:row>
      <xdr:rowOff>180975</xdr:rowOff>
    </xdr:to>
    <xdr:sp macro="" textlink="">
      <xdr:nvSpPr>
        <xdr:cNvPr id="26" name="Left Brace 25">
          <a:extLst>
            <a:ext uri="{FF2B5EF4-FFF2-40B4-BE49-F238E27FC236}">
              <a16:creationId xmlns:a16="http://schemas.microsoft.com/office/drawing/2014/main" id="{016B5649-9C7E-414B-867B-E67B3883B17A}"/>
            </a:ext>
          </a:extLst>
        </xdr:cNvPr>
        <xdr:cNvSpPr/>
      </xdr:nvSpPr>
      <xdr:spPr>
        <a:xfrm>
          <a:off x="4362449" y="11249024"/>
          <a:ext cx="581025" cy="933451"/>
        </a:xfrm>
        <a:prstGeom prst="leftBrace">
          <a:avLst>
            <a:gd name="adj1" fmla="val 0"/>
            <a:gd name="adj2" fmla="val 59213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28575</xdr:colOff>
      <xdr:row>61</xdr:row>
      <xdr:rowOff>0</xdr:rowOff>
    </xdr:from>
    <xdr:to>
      <xdr:col>9</xdr:col>
      <xdr:colOff>1</xdr:colOff>
      <xdr:row>71</xdr:row>
      <xdr:rowOff>0</xdr:rowOff>
    </xdr:to>
    <xdr:sp macro="" textlink="">
      <xdr:nvSpPr>
        <xdr:cNvPr id="27" name="Left Brace 26">
          <a:extLst>
            <a:ext uri="{FF2B5EF4-FFF2-40B4-BE49-F238E27FC236}">
              <a16:creationId xmlns:a16="http://schemas.microsoft.com/office/drawing/2014/main" id="{94BF4D74-6C90-4367-B030-D2E5D86B39C8}"/>
            </a:ext>
          </a:extLst>
        </xdr:cNvPr>
        <xdr:cNvSpPr/>
      </xdr:nvSpPr>
      <xdr:spPr>
        <a:xfrm>
          <a:off x="5962650" y="11620500"/>
          <a:ext cx="581026" cy="1905000"/>
        </a:xfrm>
        <a:prstGeom prst="leftBrace">
          <a:avLst>
            <a:gd name="adj1" fmla="val 0"/>
            <a:gd name="adj2" fmla="val 29713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314325</xdr:colOff>
      <xdr:row>66</xdr:row>
      <xdr:rowOff>152400</xdr:rowOff>
    </xdr:from>
    <xdr:to>
      <xdr:col>9</xdr:col>
      <xdr:colOff>28575</xdr:colOff>
      <xdr:row>66</xdr:row>
      <xdr:rowOff>152400</xdr:rowOff>
    </xdr:to>
    <xdr:cxnSp macro="">
      <xdr:nvCxnSpPr>
        <xdr:cNvPr id="28" name="Straight Arrow Connector 27">
          <a:extLst>
            <a:ext uri="{FF2B5EF4-FFF2-40B4-BE49-F238E27FC236}">
              <a16:creationId xmlns:a16="http://schemas.microsoft.com/office/drawing/2014/main" id="{7EF0BF4B-C3B3-485B-B3B1-D8994F186468}"/>
            </a:ext>
          </a:extLst>
        </xdr:cNvPr>
        <xdr:cNvCxnSpPr/>
      </xdr:nvCxnSpPr>
      <xdr:spPr>
        <a:xfrm>
          <a:off x="6248400" y="12725400"/>
          <a:ext cx="323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47624</xdr:colOff>
      <xdr:row>58</xdr:row>
      <xdr:rowOff>161925</xdr:rowOff>
    </xdr:from>
    <xdr:to>
      <xdr:col>10</xdr:col>
      <xdr:colOff>600075</xdr:colOff>
      <xdr:row>61</xdr:row>
      <xdr:rowOff>152400</xdr:rowOff>
    </xdr:to>
    <xdr:sp macro="" textlink="">
      <xdr:nvSpPr>
        <xdr:cNvPr id="30" name="Left Brace 29">
          <a:extLst>
            <a:ext uri="{FF2B5EF4-FFF2-40B4-BE49-F238E27FC236}">
              <a16:creationId xmlns:a16="http://schemas.microsoft.com/office/drawing/2014/main" id="{3FF6334B-6A9B-4FDD-ADCD-14E2693E7E85}"/>
            </a:ext>
          </a:extLst>
        </xdr:cNvPr>
        <xdr:cNvSpPr/>
      </xdr:nvSpPr>
      <xdr:spPr>
        <a:xfrm>
          <a:off x="7915274" y="11210925"/>
          <a:ext cx="552451" cy="561975"/>
        </a:xfrm>
        <a:prstGeom prst="leftBrace">
          <a:avLst>
            <a:gd name="adj1" fmla="val 0"/>
            <a:gd name="adj2" fmla="val 74467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47624</xdr:colOff>
      <xdr:row>64</xdr:row>
      <xdr:rowOff>142875</xdr:rowOff>
    </xdr:from>
    <xdr:to>
      <xdr:col>11</xdr:col>
      <xdr:colOff>19049</xdr:colOff>
      <xdr:row>67</xdr:row>
      <xdr:rowOff>180975</xdr:rowOff>
    </xdr:to>
    <xdr:sp macro="" textlink="">
      <xdr:nvSpPr>
        <xdr:cNvPr id="31" name="Left Brace 30">
          <a:extLst>
            <a:ext uri="{FF2B5EF4-FFF2-40B4-BE49-F238E27FC236}">
              <a16:creationId xmlns:a16="http://schemas.microsoft.com/office/drawing/2014/main" id="{23557A67-C8F7-4BDD-A654-F278DF708132}"/>
            </a:ext>
          </a:extLst>
        </xdr:cNvPr>
        <xdr:cNvSpPr/>
      </xdr:nvSpPr>
      <xdr:spPr>
        <a:xfrm>
          <a:off x="7915274" y="12334875"/>
          <a:ext cx="581025" cy="609600"/>
        </a:xfrm>
        <a:prstGeom prst="leftBrace">
          <a:avLst>
            <a:gd name="adj1" fmla="val 0"/>
            <a:gd name="adj2" fmla="val 69780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57149</xdr:colOff>
      <xdr:row>70</xdr:row>
      <xdr:rowOff>114300</xdr:rowOff>
    </xdr:from>
    <xdr:to>
      <xdr:col>10</xdr:col>
      <xdr:colOff>590550</xdr:colOff>
      <xdr:row>74</xdr:row>
      <xdr:rowOff>152400</xdr:rowOff>
    </xdr:to>
    <xdr:sp macro="" textlink="">
      <xdr:nvSpPr>
        <xdr:cNvPr id="32" name="Left Brace 31">
          <a:extLst>
            <a:ext uri="{FF2B5EF4-FFF2-40B4-BE49-F238E27FC236}">
              <a16:creationId xmlns:a16="http://schemas.microsoft.com/office/drawing/2014/main" id="{14328194-FB12-4B72-A460-540B336726F3}"/>
            </a:ext>
          </a:extLst>
        </xdr:cNvPr>
        <xdr:cNvSpPr/>
      </xdr:nvSpPr>
      <xdr:spPr>
        <a:xfrm>
          <a:off x="7924799" y="13449300"/>
          <a:ext cx="533401" cy="800100"/>
        </a:xfrm>
        <a:prstGeom prst="leftBrace">
          <a:avLst>
            <a:gd name="adj1" fmla="val 0"/>
            <a:gd name="adj2" fmla="val 0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12</xdr:col>
      <xdr:colOff>57150</xdr:colOff>
      <xdr:row>73</xdr:row>
      <xdr:rowOff>0</xdr:rowOff>
    </xdr:from>
    <xdr:to>
      <xdr:col>13</xdr:col>
      <xdr:colOff>9525</xdr:colOff>
      <xdr:row>75</xdr:row>
      <xdr:rowOff>180975</xdr:rowOff>
    </xdr:to>
    <xdr:sp macro="" textlink="">
      <xdr:nvSpPr>
        <xdr:cNvPr id="33" name="Left Brace 32">
          <a:extLst>
            <a:ext uri="{FF2B5EF4-FFF2-40B4-BE49-F238E27FC236}">
              <a16:creationId xmlns:a16="http://schemas.microsoft.com/office/drawing/2014/main" id="{E7F6F160-6F71-408F-AE5D-E5A138D61FB7}"/>
            </a:ext>
          </a:extLst>
        </xdr:cNvPr>
        <xdr:cNvSpPr/>
      </xdr:nvSpPr>
      <xdr:spPr>
        <a:xfrm>
          <a:off x="9934575" y="13906500"/>
          <a:ext cx="561975" cy="561975"/>
        </a:xfrm>
        <a:prstGeom prst="leftBrace">
          <a:avLst>
            <a:gd name="adj1" fmla="val 0"/>
            <a:gd name="adj2" fmla="val 66795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2</xdr:col>
      <xdr:colOff>0</xdr:colOff>
      <xdr:row>20</xdr:row>
      <xdr:rowOff>9525</xdr:rowOff>
    </xdr:from>
    <xdr:to>
      <xdr:col>2</xdr:col>
      <xdr:colOff>600075</xdr:colOff>
      <xdr:row>57</xdr:row>
      <xdr:rowOff>171450</xdr:rowOff>
    </xdr:to>
    <xdr:sp macro="" textlink="">
      <xdr:nvSpPr>
        <xdr:cNvPr id="11" name="Left Brace 10">
          <a:extLst>
            <a:ext uri="{FF2B5EF4-FFF2-40B4-BE49-F238E27FC236}">
              <a16:creationId xmlns:a16="http://schemas.microsoft.com/office/drawing/2014/main" id="{24BB528A-359A-45FF-BEBB-2D061E78A99B}"/>
            </a:ext>
          </a:extLst>
        </xdr:cNvPr>
        <xdr:cNvSpPr/>
      </xdr:nvSpPr>
      <xdr:spPr>
        <a:xfrm>
          <a:off x="1219200" y="3819525"/>
          <a:ext cx="600075" cy="7210425"/>
        </a:xfrm>
        <a:prstGeom prst="leftBrace">
          <a:avLst>
            <a:gd name="adj1" fmla="val 0"/>
            <a:gd name="adj2" fmla="val 76675"/>
          </a:avLst>
        </a:prstGeom>
        <a:ln>
          <a:solidFill>
            <a:schemeClr val="tx1"/>
          </a:solidFill>
          <a:headEnd type="triangle" w="med" len="med"/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6B67A-A4AC-444A-8B80-B3D65F01C4B2}">
  <dimension ref="A1:W77"/>
  <sheetViews>
    <sheetView showGridLines="0" tabSelected="1" topLeftCell="O1" zoomScale="160" zoomScaleNormal="160" workbookViewId="0">
      <selection activeCell="S22" sqref="S22"/>
    </sheetView>
  </sheetViews>
  <sheetFormatPr defaultRowHeight="15" x14ac:dyDescent="0.25"/>
  <cols>
    <col min="1" max="3" width="9.140625" style="1"/>
    <col min="4" max="4" width="14.7109375" style="1" bestFit="1" customWidth="1"/>
    <col min="5" max="5" width="9.140625" style="1"/>
    <col min="6" max="6" width="13.42578125" style="1" bestFit="1" customWidth="1"/>
    <col min="7" max="7" width="9.140625" style="1"/>
    <col min="8" max="8" width="15.140625" style="1" bestFit="1" customWidth="1"/>
    <col min="9" max="9" width="9.140625" style="1"/>
    <col min="10" max="10" width="19.85546875" style="1" bestFit="1" customWidth="1"/>
    <col min="11" max="11" width="9.140625" style="1"/>
    <col min="12" max="12" width="21" style="1" bestFit="1" customWidth="1"/>
    <col min="13" max="13" width="9.140625" style="1"/>
    <col min="14" max="14" width="15.7109375" style="1" bestFit="1" customWidth="1"/>
    <col min="15" max="15" width="9.140625" style="1"/>
    <col min="16" max="16" width="10.28515625" style="1" bestFit="1" customWidth="1"/>
    <col min="17" max="17" width="13.140625" style="1" bestFit="1" customWidth="1"/>
    <col min="18" max="18" width="15.42578125" style="1" bestFit="1" customWidth="1"/>
    <col min="19" max="19" width="26.5703125" style="1" bestFit="1" customWidth="1"/>
    <col min="20" max="20" width="24.28515625" style="1" bestFit="1" customWidth="1"/>
    <col min="21" max="21" width="27.85546875" style="1" bestFit="1" customWidth="1"/>
    <col min="22" max="22" width="23.28515625" style="1" bestFit="1" customWidth="1"/>
    <col min="23" max="23" width="22.5703125" style="1" bestFit="1" customWidth="1"/>
    <col min="24" max="16384" width="9.140625" style="1"/>
  </cols>
  <sheetData>
    <row r="1" spans="1:23" ht="42.75" thickBot="1" x14ac:dyDescent="0.3">
      <c r="Q1" s="14" t="s">
        <v>45</v>
      </c>
      <c r="R1" s="14" t="s">
        <v>46</v>
      </c>
      <c r="S1" s="14" t="s">
        <v>47</v>
      </c>
      <c r="T1" s="14" t="s">
        <v>48</v>
      </c>
      <c r="U1" s="14" t="s">
        <v>49</v>
      </c>
      <c r="V1" s="14" t="s">
        <v>50</v>
      </c>
      <c r="W1" s="14" t="s">
        <v>51</v>
      </c>
    </row>
    <row r="2" spans="1:23" ht="24" thickBot="1" x14ac:dyDescent="0.4">
      <c r="Q2" s="15" t="s">
        <v>52</v>
      </c>
      <c r="R2" s="17">
        <v>0.1227</v>
      </c>
      <c r="S2" s="18">
        <v>0.17771409964181048</v>
      </c>
      <c r="T2" s="18">
        <v>0.31056563500533618</v>
      </c>
      <c r="U2" s="18">
        <v>0.14874633669814394</v>
      </c>
      <c r="V2" s="18">
        <v>0.27026196297589933</v>
      </c>
      <c r="W2" s="18">
        <v>0.13834837498043717</v>
      </c>
    </row>
    <row r="4" spans="1:23" x14ac:dyDescent="0.25">
      <c r="H4" s="4" t="s">
        <v>3</v>
      </c>
      <c r="L4" s="10" t="s">
        <v>7</v>
      </c>
      <c r="R4" s="16">
        <f>B50</f>
        <v>0.12269619016606968</v>
      </c>
    </row>
    <row r="5" spans="1:23" x14ac:dyDescent="0.25">
      <c r="H5" s="5">
        <v>3000</v>
      </c>
      <c r="L5" s="11">
        <v>12</v>
      </c>
    </row>
    <row r="8" spans="1:23" x14ac:dyDescent="0.25">
      <c r="A8" s="2"/>
      <c r="J8" s="4" t="s">
        <v>5</v>
      </c>
    </row>
    <row r="9" spans="1:23" x14ac:dyDescent="0.25">
      <c r="F9" s="4" t="s">
        <v>2</v>
      </c>
      <c r="J9" s="8">
        <f>L5*L12</f>
        <v>21120</v>
      </c>
      <c r="N9" s="10" t="s">
        <v>13</v>
      </c>
      <c r="R9" s="19">
        <f>H14</f>
        <v>396</v>
      </c>
      <c r="S9" s="20">
        <f>F10</f>
        <v>1188000</v>
      </c>
      <c r="T9" s="20">
        <f>J42</f>
        <v>148500</v>
      </c>
    </row>
    <row r="10" spans="1:23" x14ac:dyDescent="0.25">
      <c r="F10" s="5">
        <f>H5*H14</f>
        <v>1188000</v>
      </c>
      <c r="N10" s="11">
        <v>220</v>
      </c>
      <c r="Q10" s="1">
        <v>0.15</v>
      </c>
      <c r="R10" s="1">
        <f t="dataTable" ref="R10:T20" dt2D="0" dtr="0" r1="N17" ca="1"/>
        <v>396</v>
      </c>
      <c r="S10" s="1">
        <v>1188000</v>
      </c>
      <c r="T10" s="1">
        <v>148500</v>
      </c>
    </row>
    <row r="11" spans="1:23" x14ac:dyDescent="0.25">
      <c r="L11" s="4" t="s">
        <v>8</v>
      </c>
      <c r="Q11" s="1">
        <v>0.14000000000000001</v>
      </c>
      <c r="R11" s="1">
        <v>401.28000000000003</v>
      </c>
      <c r="S11" s="1">
        <v>1203840</v>
      </c>
      <c r="T11" s="1">
        <v>150480</v>
      </c>
    </row>
    <row r="12" spans="1:23" x14ac:dyDescent="0.25">
      <c r="L12" s="8">
        <f>N10*N14</f>
        <v>1760</v>
      </c>
      <c r="Q12" s="1">
        <v>0.13</v>
      </c>
      <c r="R12" s="1">
        <v>406.56</v>
      </c>
      <c r="S12" s="1">
        <v>1219680</v>
      </c>
      <c r="T12" s="1">
        <v>152460</v>
      </c>
    </row>
    <row r="13" spans="1:23" x14ac:dyDescent="0.25">
      <c r="H13" s="4" t="s">
        <v>4</v>
      </c>
      <c r="N13" s="10" t="s">
        <v>14</v>
      </c>
      <c r="Q13" s="1">
        <v>0.12</v>
      </c>
      <c r="R13" s="1">
        <v>411.84000000000003</v>
      </c>
      <c r="S13" s="1">
        <v>1235520</v>
      </c>
      <c r="T13" s="1">
        <v>154440</v>
      </c>
    </row>
    <row r="14" spans="1:23" x14ac:dyDescent="0.25">
      <c r="H14" s="8">
        <f>J9/J17</f>
        <v>396</v>
      </c>
      <c r="N14" s="11">
        <v>8</v>
      </c>
      <c r="Q14" s="1">
        <v>0.11</v>
      </c>
      <c r="R14" s="1">
        <v>417.12</v>
      </c>
      <c r="S14" s="1">
        <v>1251360</v>
      </c>
      <c r="T14" s="1">
        <v>156420</v>
      </c>
    </row>
    <row r="15" spans="1:23" x14ac:dyDescent="0.25">
      <c r="L15" s="4" t="s">
        <v>9</v>
      </c>
      <c r="Q15" s="1">
        <v>0.1</v>
      </c>
      <c r="R15" s="1">
        <v>422.4</v>
      </c>
      <c r="S15" s="1">
        <v>1267200</v>
      </c>
      <c r="T15" s="1">
        <v>158400</v>
      </c>
    </row>
    <row r="16" spans="1:23" x14ac:dyDescent="0.25">
      <c r="J16" s="4" t="s">
        <v>6</v>
      </c>
      <c r="L16" s="8">
        <v>40</v>
      </c>
      <c r="N16" s="10" t="s">
        <v>11</v>
      </c>
      <c r="Q16" s="1">
        <v>9.0000000000000094E-2</v>
      </c>
      <c r="R16" s="1">
        <v>427.67999999999989</v>
      </c>
      <c r="S16" s="1">
        <v>1283039.9999999998</v>
      </c>
      <c r="T16" s="1">
        <v>160379.99999999997</v>
      </c>
    </row>
    <row r="17" spans="2:22" x14ac:dyDescent="0.25">
      <c r="J17" s="8">
        <f>L16/(1-L19)</f>
        <v>53.333333333333336</v>
      </c>
      <c r="N17" s="11">
        <v>0.15</v>
      </c>
      <c r="Q17" s="1">
        <v>8.0000000000000099E-2</v>
      </c>
      <c r="R17" s="1">
        <v>432.95999999999992</v>
      </c>
      <c r="S17" s="1">
        <v>1298879.9999999998</v>
      </c>
      <c r="T17" s="1">
        <v>162359.99999999997</v>
      </c>
    </row>
    <row r="18" spans="2:22" x14ac:dyDescent="0.25">
      <c r="L18" s="4" t="s">
        <v>10</v>
      </c>
      <c r="Q18" s="1">
        <v>7.0000000000000201E-2</v>
      </c>
      <c r="R18" s="1">
        <v>438.2399999999999</v>
      </c>
      <c r="S18" s="1">
        <v>1314719.9999999998</v>
      </c>
      <c r="T18" s="1">
        <v>164339.99999999997</v>
      </c>
    </row>
    <row r="19" spans="2:22" x14ac:dyDescent="0.25">
      <c r="F19" s="13">
        <f>F10-F28</f>
        <v>47100</v>
      </c>
      <c r="L19" s="8">
        <f>N17+N20</f>
        <v>0.25</v>
      </c>
      <c r="N19" s="10" t="s">
        <v>12</v>
      </c>
      <c r="Q19" s="1">
        <v>6.0000000000000199E-2</v>
      </c>
      <c r="R19" s="1">
        <v>443.51999999999992</v>
      </c>
      <c r="S19" s="1">
        <v>1330559.9999999998</v>
      </c>
      <c r="T19" s="1">
        <v>166319.99999999997</v>
      </c>
    </row>
    <row r="20" spans="2:22" x14ac:dyDescent="0.25">
      <c r="D20" s="6" t="s">
        <v>1</v>
      </c>
      <c r="J20" s="10" t="s">
        <v>17</v>
      </c>
      <c r="N20" s="11">
        <v>0.1</v>
      </c>
      <c r="Q20" s="1">
        <v>5.0000000000000197E-2</v>
      </c>
      <c r="R20" s="1">
        <v>448.7999999999999</v>
      </c>
      <c r="S20" s="1">
        <v>1346399.9999999998</v>
      </c>
      <c r="T20" s="1">
        <v>168299.99999999997</v>
      </c>
    </row>
    <row r="21" spans="2:22" x14ac:dyDescent="0.25">
      <c r="D21" s="7">
        <f>(F10-F28)/F10</f>
        <v>3.9646464646464645E-2</v>
      </c>
      <c r="J21" s="12">
        <v>150000</v>
      </c>
    </row>
    <row r="22" spans="2:22" x14ac:dyDescent="0.25">
      <c r="J22" s="10" t="s">
        <v>18</v>
      </c>
    </row>
    <row r="23" spans="2:22" x14ac:dyDescent="0.25">
      <c r="J23" s="12">
        <v>100000</v>
      </c>
    </row>
    <row r="24" spans="2:22" x14ac:dyDescent="0.25">
      <c r="H24" s="4" t="s">
        <v>16</v>
      </c>
      <c r="J24" s="10" t="s">
        <v>19</v>
      </c>
      <c r="Q24" s="16">
        <f>B50</f>
        <v>0.12269619016606968</v>
      </c>
      <c r="R24" s="1">
        <v>0.25</v>
      </c>
      <c r="S24" s="1">
        <v>0.22500000000000001</v>
      </c>
      <c r="T24" s="1">
        <v>0.2</v>
      </c>
      <c r="U24" s="1">
        <v>0.17499999999999999</v>
      </c>
      <c r="V24" s="1">
        <v>0.15</v>
      </c>
    </row>
    <row r="25" spans="2:22" x14ac:dyDescent="0.25">
      <c r="H25" s="5">
        <f>SUM(J21,J23,J25,J27,J29)</f>
        <v>570000</v>
      </c>
      <c r="J25" s="12">
        <v>180000</v>
      </c>
      <c r="Q25" s="1">
        <v>0.15</v>
      </c>
      <c r="R25" s="16">
        <f t="dataTable" ref="R25:V35" dt2D="1" dtr="1" r1="P48" r2="N17"/>
        <v>0.12269619016606968</v>
      </c>
      <c r="S25" s="16">
        <v>0.13051723351428143</v>
      </c>
      <c r="T25" s="16">
        <v>0.13834837498043717</v>
      </c>
      <c r="U25" s="16">
        <v>0.14618963413440519</v>
      </c>
      <c r="V25" s="16">
        <v>0.15404103059665436</v>
      </c>
    </row>
    <row r="26" spans="2:22" x14ac:dyDescent="0.25">
      <c r="J26" s="10" t="s">
        <v>20</v>
      </c>
      <c r="Q26" s="1">
        <v>0.14000000000000001</v>
      </c>
      <c r="R26" s="16">
        <v>0.15955609066638748</v>
      </c>
      <c r="S26" s="16">
        <v>0.16754336982974763</v>
      </c>
      <c r="T26" s="16">
        <v>0.17554114913994803</v>
      </c>
      <c r="U26" s="16">
        <v>0.18354944931598544</v>
      </c>
      <c r="V26" s="16">
        <v>0.19156829113140064</v>
      </c>
    </row>
    <row r="27" spans="2:22" x14ac:dyDescent="0.25">
      <c r="F27" s="4" t="s">
        <v>15</v>
      </c>
      <c r="J27" s="12">
        <v>60000</v>
      </c>
      <c r="Q27" s="1">
        <v>0.13</v>
      </c>
      <c r="R27" s="16">
        <v>0.19676787334481716</v>
      </c>
      <c r="S27" s="16">
        <v>0.20492385475546901</v>
      </c>
      <c r="T27" s="16">
        <v>0.21309075127825355</v>
      </c>
      <c r="U27" s="16">
        <v>0.22126858483930911</v>
      </c>
      <c r="V27" s="16">
        <v>0.22945737742353833</v>
      </c>
    </row>
    <row r="28" spans="2:22" x14ac:dyDescent="0.25">
      <c r="F28" s="5">
        <f>H25+H38</f>
        <v>1140900</v>
      </c>
      <c r="J28" s="10" t="s">
        <v>21</v>
      </c>
      <c r="Q28" s="1">
        <v>0.12</v>
      </c>
      <c r="R28" s="16">
        <v>0.23433660122083341</v>
      </c>
      <c r="S28" s="16">
        <v>0.24266379954549866</v>
      </c>
      <c r="T28" s="16">
        <v>0.25100234126597737</v>
      </c>
      <c r="U28" s="16">
        <v>0.25935224957620345</v>
      </c>
      <c r="V28" s="16">
        <v>0.26771354773338857</v>
      </c>
    </row>
    <row r="29" spans="2:22" x14ac:dyDescent="0.25">
      <c r="J29" s="12">
        <v>80000</v>
      </c>
      <c r="Q29" s="1">
        <v>0.11</v>
      </c>
      <c r="R29" s="16">
        <v>0.27226743491363864</v>
      </c>
      <c r="S29" s="16">
        <v>0.28076841423095178</v>
      </c>
      <c r="T29" s="16">
        <v>0.28928117894056177</v>
      </c>
      <c r="U29" s="16">
        <v>0.2978057535676093</v>
      </c>
      <c r="V29" s="16">
        <v>0.3063421627053336</v>
      </c>
    </row>
    <row r="30" spans="2:22" x14ac:dyDescent="0.25">
      <c r="B30" s="3"/>
      <c r="Q30" s="1">
        <v>0.1</v>
      </c>
      <c r="R30" s="16">
        <v>0.31056563500533618</v>
      </c>
      <c r="S30" s="16">
        <v>0.31924301001772859</v>
      </c>
      <c r="T30" s="16">
        <v>0.32793262653898775</v>
      </c>
      <c r="U30" s="16">
        <v>0.33663451049175419</v>
      </c>
      <c r="V30" s="16">
        <v>0.34534868787191231</v>
      </c>
    </row>
    <row r="31" spans="2:22" x14ac:dyDescent="0.25">
      <c r="L31" s="4" t="s">
        <v>24</v>
      </c>
      <c r="Q31" s="1">
        <v>9.0000000000000094E-2</v>
      </c>
      <c r="R31" s="16">
        <v>0.34923656447310153</v>
      </c>
      <c r="S31" s="16">
        <v>0.35809300175441056</v>
      </c>
      <c r="T31" s="16">
        <v>0.36696215120187803</v>
      </c>
      <c r="U31" s="16">
        <v>0.37584404020494161</v>
      </c>
      <c r="V31" s="16">
        <v>0.38473869623178059</v>
      </c>
    </row>
    <row r="32" spans="2:22" x14ac:dyDescent="0.25">
      <c r="L32" s="8">
        <f>J9</f>
        <v>21120</v>
      </c>
      <c r="Q32" s="1">
        <v>8.0000000000000099E-2</v>
      </c>
      <c r="R32" s="16">
        <v>0.38828569119271428</v>
      </c>
      <c r="S32" s="16">
        <v>0.39732391047275878</v>
      </c>
      <c r="T32" s="16">
        <v>0.40637532755144679</v>
      </c>
      <c r="U32" s="16">
        <v>0.41543997135745842</v>
      </c>
      <c r="V32" s="16">
        <v>0.42451787090407733</v>
      </c>
    </row>
    <row r="33" spans="8:22" x14ac:dyDescent="0.25">
      <c r="Q33" s="1">
        <v>7.0000000000000201E-2</v>
      </c>
      <c r="R33" s="16">
        <v>0.42771859051589872</v>
      </c>
      <c r="S33" s="16">
        <v>0.43694136600329797</v>
      </c>
      <c r="T33" s="16">
        <v>0.44617784034584973</v>
      </c>
      <c r="U33" s="16">
        <v>0.4554280440871955</v>
      </c>
      <c r="V33" s="16">
        <v>0.46469200786184939</v>
      </c>
    </row>
    <row r="34" spans="8:22" x14ac:dyDescent="0.25">
      <c r="J34" s="4" t="s">
        <v>23</v>
      </c>
      <c r="Q34" s="1">
        <v>6.0000000000000199E-2</v>
      </c>
      <c r="R34" s="16">
        <v>0.46754094792403478</v>
      </c>
      <c r="S34" s="16">
        <v>0.47695110966860699</v>
      </c>
      <c r="T34" s="16">
        <v>0.48637548721257673</v>
      </c>
      <c r="U34" s="16">
        <v>0.4958141127937073</v>
      </c>
      <c r="V34" s="16">
        <v>0.50526701874731161</v>
      </c>
    </row>
    <row r="35" spans="8:22" x14ac:dyDescent="0.25">
      <c r="J35" s="5">
        <f>L32*L37</f>
        <v>422400</v>
      </c>
      <c r="Q35" s="1">
        <v>5.0000000000000197E-2</v>
      </c>
      <c r="R35" s="16">
        <v>0.5077585617608853</v>
      </c>
      <c r="S35" s="16">
        <v>0.51735899705700794</v>
      </c>
      <c r="T35" s="16">
        <v>0.52697418146367048</v>
      </c>
      <c r="U35" s="16">
        <v>0.53660414899550068</v>
      </c>
      <c r="V35" s="16">
        <v>0.5462489337718005</v>
      </c>
    </row>
    <row r="36" spans="8:22" x14ac:dyDescent="0.25">
      <c r="L36" s="10" t="s">
        <v>25</v>
      </c>
    </row>
    <row r="37" spans="8:22" x14ac:dyDescent="0.25">
      <c r="H37" s="4" t="s">
        <v>22</v>
      </c>
      <c r="L37" s="12">
        <v>20</v>
      </c>
    </row>
    <row r="38" spans="8:22" x14ac:dyDescent="0.25">
      <c r="H38" s="5">
        <f>J35+J42</f>
        <v>570900</v>
      </c>
    </row>
    <row r="39" spans="8:22" x14ac:dyDescent="0.25">
      <c r="L39" s="4" t="s">
        <v>4</v>
      </c>
    </row>
    <row r="40" spans="8:22" x14ac:dyDescent="0.25">
      <c r="L40" s="9">
        <f>H14</f>
        <v>396</v>
      </c>
    </row>
    <row r="41" spans="8:22" x14ac:dyDescent="0.25">
      <c r="J41" s="4" t="s">
        <v>26</v>
      </c>
    </row>
    <row r="42" spans="8:22" x14ac:dyDescent="0.25">
      <c r="J42" s="5">
        <f>L40*L45</f>
        <v>148500</v>
      </c>
      <c r="N42" s="4" t="s">
        <v>28</v>
      </c>
    </row>
    <row r="43" spans="8:22" x14ac:dyDescent="0.25">
      <c r="N43" s="5">
        <v>10</v>
      </c>
    </row>
    <row r="44" spans="8:22" x14ac:dyDescent="0.25">
      <c r="L44" s="4" t="s">
        <v>44</v>
      </c>
      <c r="P44" s="10" t="s">
        <v>29</v>
      </c>
    </row>
    <row r="45" spans="8:22" x14ac:dyDescent="0.25">
      <c r="L45" s="5">
        <f>N47*N43</f>
        <v>375</v>
      </c>
      <c r="P45" s="11">
        <v>30</v>
      </c>
    </row>
    <row r="46" spans="8:22" x14ac:dyDescent="0.25">
      <c r="N46" s="4" t="s">
        <v>27</v>
      </c>
    </row>
    <row r="47" spans="8:22" x14ac:dyDescent="0.25">
      <c r="N47" s="8">
        <f>P45*(1+P48)</f>
        <v>37.5</v>
      </c>
      <c r="P47" s="10" t="s">
        <v>30</v>
      </c>
    </row>
    <row r="48" spans="8:22" x14ac:dyDescent="0.25">
      <c r="P48" s="11">
        <v>0.25</v>
      </c>
    </row>
    <row r="49" spans="2:12" x14ac:dyDescent="0.25">
      <c r="B49" s="6" t="s">
        <v>0</v>
      </c>
    </row>
    <row r="50" spans="2:12" x14ac:dyDescent="0.25">
      <c r="B50" s="7">
        <f>D21*D59</f>
        <v>0.12269619016606968</v>
      </c>
    </row>
    <row r="56" spans="2:12" x14ac:dyDescent="0.25">
      <c r="F56" s="4" t="s">
        <v>2</v>
      </c>
    </row>
    <row r="57" spans="2:12" x14ac:dyDescent="0.25">
      <c r="F57" s="5">
        <f>F10</f>
        <v>1188000</v>
      </c>
    </row>
    <row r="58" spans="2:12" x14ac:dyDescent="0.25">
      <c r="D58" s="6" t="s">
        <v>31</v>
      </c>
    </row>
    <row r="59" spans="2:12" x14ac:dyDescent="0.25">
      <c r="D59" s="7">
        <f>F57/F63</f>
        <v>3.0947574080104201</v>
      </c>
      <c r="H59" s="4" t="s">
        <v>33</v>
      </c>
      <c r="L59" s="4" t="s">
        <v>36</v>
      </c>
    </row>
    <row r="60" spans="2:12" x14ac:dyDescent="0.25">
      <c r="H60" s="5">
        <v>450000</v>
      </c>
      <c r="L60" s="5">
        <v>20000</v>
      </c>
    </row>
    <row r="61" spans="2:12" x14ac:dyDescent="0.25">
      <c r="J61" s="4" t="s">
        <v>35</v>
      </c>
    </row>
    <row r="62" spans="2:12" x14ac:dyDescent="0.25">
      <c r="F62" s="4" t="s">
        <v>32</v>
      </c>
      <c r="J62" s="5">
        <f>L60+L63</f>
        <v>70000</v>
      </c>
      <c r="L62" s="4" t="s">
        <v>37</v>
      </c>
    </row>
    <row r="63" spans="2:12" x14ac:dyDescent="0.25">
      <c r="F63" s="5">
        <f>H60+H65</f>
        <v>383875</v>
      </c>
      <c r="L63" s="5">
        <v>50000</v>
      </c>
    </row>
    <row r="64" spans="2:12" x14ac:dyDescent="0.25">
      <c r="H64" s="4" t="s">
        <v>34</v>
      </c>
    </row>
    <row r="65" spans="8:14" x14ac:dyDescent="0.25">
      <c r="H65" s="5">
        <f>J62+J68-J72</f>
        <v>-66125</v>
      </c>
      <c r="L65" s="4" t="s">
        <v>26</v>
      </c>
    </row>
    <row r="66" spans="8:14" x14ac:dyDescent="0.25">
      <c r="L66" s="5">
        <f>J42</f>
        <v>148500</v>
      </c>
    </row>
    <row r="67" spans="8:14" x14ac:dyDescent="0.25">
      <c r="J67" s="4" t="s">
        <v>38</v>
      </c>
    </row>
    <row r="68" spans="8:14" x14ac:dyDescent="0.25">
      <c r="J68" s="5">
        <f>L66*L69</f>
        <v>12375</v>
      </c>
      <c r="L68" s="10" t="s">
        <v>39</v>
      </c>
    </row>
    <row r="69" spans="8:14" x14ac:dyDescent="0.25">
      <c r="L69" s="11">
        <f>1/12</f>
        <v>8.3333333333333329E-2</v>
      </c>
    </row>
    <row r="71" spans="8:14" x14ac:dyDescent="0.25">
      <c r="J71" s="4" t="s">
        <v>40</v>
      </c>
      <c r="L71" s="10" t="s">
        <v>43</v>
      </c>
    </row>
    <row r="72" spans="8:14" x14ac:dyDescent="0.25">
      <c r="J72" s="5">
        <f>L76*L72/12</f>
        <v>148500</v>
      </c>
      <c r="L72" s="11">
        <v>3</v>
      </c>
    </row>
    <row r="73" spans="8:14" x14ac:dyDescent="0.25">
      <c r="N73" s="4" t="s">
        <v>2</v>
      </c>
    </row>
    <row r="74" spans="8:14" x14ac:dyDescent="0.25">
      <c r="N74" s="5">
        <f>F10</f>
        <v>1188000</v>
      </c>
    </row>
    <row r="75" spans="8:14" x14ac:dyDescent="0.25">
      <c r="L75" s="4" t="s">
        <v>41</v>
      </c>
    </row>
    <row r="76" spans="8:14" x14ac:dyDescent="0.25">
      <c r="L76" s="5">
        <f>N74*N77</f>
        <v>594000</v>
      </c>
      <c r="N76" s="10" t="s">
        <v>42</v>
      </c>
    </row>
    <row r="77" spans="8:14" x14ac:dyDescent="0.25">
      <c r="N77" s="11">
        <f>50%</f>
        <v>0.5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09C0-5015-4459-9745-A3C71E88E7E7}">
  <dimension ref="A1"/>
  <sheetViews>
    <sheetView zoomScale="205" zoomScaleNormal="205" workbookViewId="0">
      <selection activeCell="K16" sqref="K16:N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Kumar</dc:creator>
  <cp:lastModifiedBy>MLT7CSP</cp:lastModifiedBy>
  <dcterms:created xsi:type="dcterms:W3CDTF">2024-09-28T16:45:56Z</dcterms:created>
  <dcterms:modified xsi:type="dcterms:W3CDTF">2025-01-19T07:06:42Z</dcterms:modified>
</cp:coreProperties>
</file>