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OneDrive\Time- Cost Tradeoff\"/>
    </mc:Choice>
  </mc:AlternateContent>
  <bookViews>
    <workbookView xWindow="-105" yWindow="-105" windowWidth="19425" windowHeight="10305" activeTab="1"/>
  </bookViews>
  <sheets>
    <sheet name="Sheet1" sheetId="1" r:id="rId1"/>
    <sheet name="Sheet3" sheetId="3" r:id="rId2"/>
  </sheets>
  <definedNames>
    <definedName name="solver_adj" localSheetId="1" hidden="1">Sheet3!$C$23:$C$34</definedName>
    <definedName name="solver_cvg" localSheetId="1" hidden="1">0.0001</definedName>
    <definedName name="solver_drv" localSheetId="1" hidden="1">2</definedName>
    <definedName name="solver_eng" localSheetId="1" hidden="1">1</definedName>
    <definedName name="solver_est" localSheetId="1" hidden="1">1</definedName>
    <definedName name="solver_itr" localSheetId="1" hidden="1">2147483647</definedName>
    <definedName name="solver_lhs1" localSheetId="1" hidden="1">Sheet3!$B$36</definedName>
    <definedName name="solver_lhs2" localSheetId="1" hidden="1">Sheet3!$C$23:$C$34</definedName>
    <definedName name="solver_mip" localSheetId="1" hidden="1">2147483647</definedName>
    <definedName name="solver_mni" localSheetId="1" hidden="1">30</definedName>
    <definedName name="solver_mrt" localSheetId="1" hidden="1">0.075</definedName>
    <definedName name="solver_msl" localSheetId="1" hidden="1">2</definedName>
    <definedName name="solver_neg" localSheetId="1" hidden="1">1</definedName>
    <definedName name="solver_nod" localSheetId="1" hidden="1">2147483647</definedName>
    <definedName name="solver_num" localSheetId="1" hidden="1">2</definedName>
    <definedName name="solver_nwt" localSheetId="1" hidden="1">1</definedName>
    <definedName name="solver_opt" localSheetId="1" hidden="1">Sheet3!$B$43</definedName>
    <definedName name="solver_pre" localSheetId="1" hidden="1">0.000001</definedName>
    <definedName name="solver_rbv" localSheetId="1" hidden="1">2</definedName>
    <definedName name="solver_rel1" localSheetId="1" hidden="1">1</definedName>
    <definedName name="solver_rel2" localSheetId="1" hidden="1">1</definedName>
    <definedName name="solver_rhs1" localSheetId="1" hidden="1">Sheet3!$B$38</definedName>
    <definedName name="solver_rhs2" localSheetId="1" hidden="1">Sheet3!$J$5:$J$16</definedName>
    <definedName name="solver_rlx" localSheetId="1" hidden="1">2</definedName>
    <definedName name="solver_rsd" localSheetId="1" hidden="1">0</definedName>
    <definedName name="solver_scl" localSheetId="1" hidden="1">2</definedName>
    <definedName name="solver_sho" localSheetId="1" hidden="1">2</definedName>
    <definedName name="solver_ssz" localSheetId="1" hidden="1">100</definedName>
    <definedName name="solver_tim" localSheetId="1" hidden="1">2147483647</definedName>
    <definedName name="solver_tol" localSheetId="1" hidden="1">0.01</definedName>
    <definedName name="solver_typ" localSheetId="1" hidden="1">2</definedName>
    <definedName name="solver_val" localSheetId="1" hidden="1">0</definedName>
    <definedName name="solver_ver" localSheetId="1" hidden="1">3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53" i="1" l="1"/>
  <c r="B51" i="1"/>
  <c r="C51" i="1" s="1"/>
  <c r="C49" i="1"/>
  <c r="C45" i="1"/>
  <c r="I4" i="1"/>
  <c r="J33" i="3"/>
  <c r="J23" i="3"/>
  <c r="B41" i="3"/>
  <c r="J25" i="3"/>
  <c r="J26" i="3"/>
  <c r="J34" i="3"/>
  <c r="J6" i="3"/>
  <c r="J7" i="3"/>
  <c r="J8" i="3"/>
  <c r="J9" i="3"/>
  <c r="J10" i="3"/>
  <c r="J11" i="3"/>
  <c r="J12" i="3"/>
  <c r="J13" i="3"/>
  <c r="J14" i="3"/>
  <c r="J15" i="3"/>
  <c r="J16" i="3"/>
  <c r="J5" i="3"/>
  <c r="E25" i="3"/>
  <c r="E24" i="3"/>
  <c r="E23" i="3"/>
  <c r="D24" i="3"/>
  <c r="D25" i="3"/>
  <c r="D26" i="3"/>
  <c r="D27" i="3"/>
  <c r="D28" i="3"/>
  <c r="D29" i="3"/>
  <c r="D30" i="3"/>
  <c r="D31" i="3"/>
  <c r="D32" i="3"/>
  <c r="D33" i="3"/>
  <c r="D34" i="3"/>
  <c r="D23" i="3"/>
  <c r="I6" i="3"/>
  <c r="J24" i="3" s="1"/>
  <c r="I7" i="3"/>
  <c r="I8" i="3"/>
  <c r="I9" i="3"/>
  <c r="J27" i="3" s="1"/>
  <c r="I10" i="3"/>
  <c r="J28" i="3" s="1"/>
  <c r="J29" i="3"/>
  <c r="J35" i="3" s="1"/>
  <c r="I12" i="3"/>
  <c r="J30" i="3" s="1"/>
  <c r="I13" i="3"/>
  <c r="J31" i="3" s="1"/>
  <c r="I14" i="3"/>
  <c r="J32" i="3" s="1"/>
  <c r="I15" i="3"/>
  <c r="I5" i="3"/>
  <c r="C33" i="1"/>
  <c r="C32" i="1"/>
  <c r="C28" i="1"/>
  <c r="C29" i="1" s="1"/>
  <c r="E22" i="1"/>
  <c r="T5" i="1"/>
  <c r="E19" i="1"/>
  <c r="H15" i="1"/>
  <c r="I15" i="1"/>
  <c r="K4" i="1"/>
  <c r="I5" i="1"/>
  <c r="I6" i="1"/>
  <c r="E20" i="1" s="1"/>
  <c r="I7" i="1"/>
  <c r="E23" i="1" s="1"/>
  <c r="I8" i="1"/>
  <c r="I9" i="1"/>
  <c r="I10" i="1"/>
  <c r="I11" i="1"/>
  <c r="I12" i="1"/>
  <c r="I13" i="1"/>
  <c r="I14" i="1"/>
  <c r="H5" i="1"/>
  <c r="T8" i="1" s="1"/>
  <c r="H6" i="1"/>
  <c r="T11" i="1" s="1"/>
  <c r="H7" i="1"/>
  <c r="H8" i="1"/>
  <c r="H9" i="1"/>
  <c r="T9" i="1" s="1"/>
  <c r="H10" i="1"/>
  <c r="H11" i="1"/>
  <c r="H12" i="1"/>
  <c r="H13" i="1"/>
  <c r="T6" i="1" s="1"/>
  <c r="H14" i="1"/>
  <c r="H4" i="1"/>
  <c r="T10" i="1" s="1"/>
  <c r="B42" i="3" l="1"/>
  <c r="B43" i="3" s="1"/>
  <c r="F24" i="3"/>
  <c r="F23" i="3"/>
  <c r="F25" i="3"/>
  <c r="E32" i="3" s="1"/>
  <c r="F32" i="3" s="1"/>
  <c r="K5" i="1"/>
  <c r="T7" i="1"/>
  <c r="K6" i="1"/>
  <c r="E26" i="3" l="1"/>
  <c r="F26" i="3" s="1"/>
  <c r="E27" i="3" s="1"/>
  <c r="F27" i="3" s="1"/>
  <c r="E28" i="3" s="1"/>
  <c r="F28" i="3" s="1"/>
  <c r="E30" i="3" s="1"/>
  <c r="F30" i="3" s="1"/>
  <c r="J8" i="1"/>
  <c r="K8" i="1" s="1"/>
  <c r="J7" i="1"/>
  <c r="K7" i="1" s="1"/>
  <c r="J13" i="1"/>
  <c r="K13" i="1" s="1"/>
  <c r="E29" i="3" l="1"/>
  <c r="F29" i="3" s="1"/>
  <c r="E31" i="3" s="1"/>
  <c r="F31" i="3" s="1"/>
  <c r="E33" i="3" s="1"/>
  <c r="F33" i="3" s="1"/>
  <c r="E34" i="3" s="1"/>
  <c r="F34" i="3" s="1"/>
  <c r="H34" i="3" s="1"/>
  <c r="J9" i="1"/>
  <c r="K9" i="1" s="1"/>
  <c r="J11" i="1" s="1"/>
  <c r="K11" i="1" s="1"/>
  <c r="J10" i="1"/>
  <c r="K10" i="1" s="1"/>
  <c r="J12" i="1" s="1"/>
  <c r="K12" i="1" s="1"/>
  <c r="B36" i="3" l="1"/>
  <c r="I34" i="3"/>
  <c r="G34" i="3"/>
  <c r="H32" i="3" s="1"/>
  <c r="J14" i="1"/>
  <c r="K14" i="1" s="1"/>
  <c r="H33" i="3" l="1"/>
  <c r="I33" i="3" s="1"/>
  <c r="I32" i="3"/>
  <c r="G32" i="3"/>
  <c r="M14" i="1"/>
  <c r="L14" i="1" s="1"/>
  <c r="J15" i="1"/>
  <c r="K15" i="1" s="1"/>
  <c r="M15" i="1" s="1"/>
  <c r="L15" i="1" s="1"/>
  <c r="G33" i="3" l="1"/>
  <c r="H31" i="3" s="1"/>
  <c r="N15" i="1"/>
  <c r="M13" i="1"/>
  <c r="L13" i="1" s="1"/>
  <c r="N14" i="1"/>
  <c r="M12" i="1"/>
  <c r="L12" i="1" s="1"/>
  <c r="M11" i="1"/>
  <c r="L11" i="1" s="1"/>
  <c r="H30" i="3" l="1"/>
  <c r="G30" i="3" s="1"/>
  <c r="H28" i="3" s="1"/>
  <c r="G31" i="3"/>
  <c r="H29" i="3" s="1"/>
  <c r="I31" i="3"/>
  <c r="N13" i="1"/>
  <c r="N11" i="1"/>
  <c r="M9" i="1"/>
  <c r="L9" i="1" s="1"/>
  <c r="N9" i="1" s="1"/>
  <c r="N12" i="1"/>
  <c r="M10" i="1"/>
  <c r="L10" i="1" s="1"/>
  <c r="I30" i="3" l="1"/>
  <c r="G29" i="3"/>
  <c r="I29" i="3"/>
  <c r="G28" i="3"/>
  <c r="I28" i="3"/>
  <c r="M8" i="1"/>
  <c r="L8" i="1" s="1"/>
  <c r="M4" i="1"/>
  <c r="L4" i="1" s="1"/>
  <c r="N4" i="1" s="1"/>
  <c r="N10" i="1"/>
  <c r="H23" i="3" l="1"/>
  <c r="H27" i="3"/>
  <c r="N8" i="1"/>
  <c r="M5" i="1"/>
  <c r="L5" i="1" s="1"/>
  <c r="N5" i="1" s="1"/>
  <c r="M7" i="1"/>
  <c r="L7" i="1" s="1"/>
  <c r="G27" i="3" l="1"/>
  <c r="I27" i="3"/>
  <c r="G23" i="3"/>
  <c r="I23" i="3"/>
  <c r="N7" i="1"/>
  <c r="M6" i="1"/>
  <c r="L6" i="1" s="1"/>
  <c r="N6" i="1" s="1"/>
  <c r="H26" i="3" l="1"/>
  <c r="H24" i="3"/>
  <c r="G24" i="3" l="1"/>
  <c r="I24" i="3"/>
  <c r="G26" i="3"/>
  <c r="H25" i="3" s="1"/>
  <c r="I26" i="3"/>
  <c r="I25" i="3" l="1"/>
  <c r="G25" i="3"/>
</calcChain>
</file>

<file path=xl/sharedStrings.xml><?xml version="1.0" encoding="utf-8"?>
<sst xmlns="http://schemas.openxmlformats.org/spreadsheetml/2006/main" count="153" uniqueCount="74">
  <si>
    <t>Activity</t>
  </si>
  <si>
    <t>Predecessor</t>
  </si>
  <si>
    <t>Optimistic (Months)</t>
  </si>
  <si>
    <t>Most Likely (Months)</t>
  </si>
  <si>
    <t>Pessimistic (Months)</t>
  </si>
  <si>
    <t>Crash Cost (Rs.)/day</t>
  </si>
  <si>
    <t>A</t>
  </si>
  <si>
    <t>-</t>
  </si>
  <si>
    <t>B</t>
  </si>
  <si>
    <t>C</t>
  </si>
  <si>
    <t>D</t>
  </si>
  <si>
    <t>E</t>
  </si>
  <si>
    <t>B, D</t>
  </si>
  <si>
    <t>F</t>
  </si>
  <si>
    <t>A, E</t>
  </si>
  <si>
    <t>G</t>
  </si>
  <si>
    <t>H</t>
  </si>
  <si>
    <t>I</t>
  </si>
  <si>
    <t>J</t>
  </si>
  <si>
    <t>K</t>
  </si>
  <si>
    <t>H, I</t>
  </si>
  <si>
    <t>Mean Time</t>
  </si>
  <si>
    <t>Variance</t>
  </si>
  <si>
    <t>ES</t>
  </si>
  <si>
    <t>EF</t>
  </si>
  <si>
    <t>LS</t>
  </si>
  <si>
    <t>LF</t>
  </si>
  <si>
    <t>Slack</t>
  </si>
  <si>
    <t>END</t>
  </si>
  <si>
    <t>J, K</t>
  </si>
  <si>
    <t>Critical Path</t>
  </si>
  <si>
    <t>C-D-E-F-H-K-END</t>
  </si>
  <si>
    <t>Mean</t>
  </si>
  <si>
    <t>C-J-END</t>
  </si>
  <si>
    <t>B-E-F-H-K-END</t>
  </si>
  <si>
    <t>B-E-G-I-K-END</t>
  </si>
  <si>
    <t>A-F-H-K-END</t>
  </si>
  <si>
    <t>A-G-I-K-END</t>
  </si>
  <si>
    <t>Path</t>
  </si>
  <si>
    <t>Length</t>
  </si>
  <si>
    <t>C-D-E-G-I-K-END</t>
  </si>
  <si>
    <t>Near Critical Path</t>
  </si>
  <si>
    <t>Probability of Completion</t>
  </si>
  <si>
    <t>X= Mean + Sigma * Z</t>
  </si>
  <si>
    <t>Z</t>
  </si>
  <si>
    <t>Prob.</t>
  </si>
  <si>
    <t>80% project Completion</t>
  </si>
  <si>
    <t>Days</t>
  </si>
  <si>
    <t>Project Crashing by 4 days</t>
  </si>
  <si>
    <t>Crashing</t>
  </si>
  <si>
    <t>Crash H By</t>
  </si>
  <si>
    <t>Crash K by</t>
  </si>
  <si>
    <t>Total</t>
  </si>
  <si>
    <t>Crash Time</t>
  </si>
  <si>
    <t>Normal Time</t>
  </si>
  <si>
    <t>Normal Cost</t>
  </si>
  <si>
    <t>Crash Cost</t>
  </si>
  <si>
    <t>Crash Cost/Day</t>
  </si>
  <si>
    <t>Successor</t>
  </si>
  <si>
    <t>G, F</t>
  </si>
  <si>
    <t>D, J</t>
  </si>
  <si>
    <t>End</t>
  </si>
  <si>
    <t>,-</t>
  </si>
  <si>
    <t>F, G</t>
  </si>
  <si>
    <t>Weeks Crashed</t>
  </si>
  <si>
    <t>Actual Duration</t>
  </si>
  <si>
    <t>Project Start Time</t>
  </si>
  <si>
    <t>Project Duration</t>
  </si>
  <si>
    <t>Crashing Allowed</t>
  </si>
  <si>
    <t>Due Date</t>
  </si>
  <si>
    <t>&lt;=</t>
  </si>
  <si>
    <t>Total Normal Cost</t>
  </si>
  <si>
    <t>Total Crash Cost</t>
  </si>
  <si>
    <t>Total 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</si>
</sst>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rgb="FF0070C0"/>
      <name val="Calibri"/>
      <family val="2"/>
      <scheme val="minor"/>
    </font>
    <font>
      <b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164" fontId="0" fillId="0" borderId="1" xfId="0" applyNumberFormat="1" applyBorder="1"/>
    <xf numFmtId="1" fontId="0" fillId="0" borderId="1" xfId="0" applyNumberFormat="1" applyBorder="1"/>
    <xf numFmtId="2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/>
    <xf numFmtId="2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0" fillId="0" borderId="0" xfId="0" applyFill="1" applyBorder="1" applyAlignment="1">
      <alignment horizontal="left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3" fillId="0" borderId="1" xfId="0" applyNumberFormat="1" applyFont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/>
    <xf numFmtId="164" fontId="0" fillId="0" borderId="1" xfId="0" applyNumberForma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164" fontId="0" fillId="0" borderId="0" xfId="0" applyNumberFormat="1" applyAlignment="1">
      <alignment horizontal="center"/>
    </xf>
    <xf numFmtId="164" fontId="0" fillId="3" borderId="1" xfId="0" applyNumberFormat="1" applyFill="1" applyBorder="1" applyAlignment="1">
      <alignment horizontal="center"/>
    </xf>
    <xf numFmtId="1" fontId="0" fillId="0" borderId="0" xfId="0" applyNumberFormat="1" applyAlignment="1">
      <alignment horizontal="center"/>
    </xf>
    <xf numFmtId="1" fontId="2" fillId="0" borderId="1" xfId="0" applyNumberFormat="1" applyFont="1" applyBorder="1" applyAlignment="1">
      <alignment horizontal="center"/>
    </xf>
    <xf numFmtId="0" fontId="5" fillId="0" borderId="0" xfId="0" applyFont="1" applyFill="1" applyBorder="1" applyAlignment="1">
      <alignment horizontal="center" vertical="center" wrapText="1"/>
    </xf>
    <xf numFmtId="0" fontId="2" fillId="0" borderId="1" xfId="0" applyFont="1" applyBorder="1"/>
    <xf numFmtId="1" fontId="2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T53"/>
  <sheetViews>
    <sheetView zoomScale="70" zoomScaleNormal="70" workbookViewId="0">
      <selection activeCell="G10" sqref="G10"/>
    </sheetView>
  </sheetViews>
  <sheetFormatPr defaultRowHeight="15" x14ac:dyDescent="0.25"/>
  <cols>
    <col min="1" max="1" width="22.28515625" bestFit="1" customWidth="1"/>
    <col min="3" max="3" width="15.140625" bestFit="1" customWidth="1"/>
    <col min="4" max="4" width="9.7109375" customWidth="1"/>
    <col min="6" max="6" width="11.5703125" customWidth="1"/>
    <col min="7" max="7" width="11.42578125" customWidth="1"/>
    <col min="16" max="16" width="8" customWidth="1"/>
    <col min="19" max="19" width="20" bestFit="1" customWidth="1"/>
  </cols>
  <sheetData>
    <row r="3" spans="2:20" ht="47.25" x14ac:dyDescent="0.25">
      <c r="B3" s="6" t="s">
        <v>0</v>
      </c>
      <c r="C3" s="6" t="s">
        <v>1</v>
      </c>
      <c r="D3" s="6" t="s">
        <v>2</v>
      </c>
      <c r="E3" s="6" t="s">
        <v>3</v>
      </c>
      <c r="F3" s="6" t="s">
        <v>4</v>
      </c>
      <c r="G3" s="6" t="s">
        <v>5</v>
      </c>
      <c r="H3" s="6" t="s">
        <v>21</v>
      </c>
      <c r="I3" s="6" t="s">
        <v>22</v>
      </c>
      <c r="J3" s="1" t="s">
        <v>23</v>
      </c>
      <c r="K3" s="1" t="s">
        <v>24</v>
      </c>
      <c r="L3" s="1" t="s">
        <v>25</v>
      </c>
      <c r="M3" s="1" t="s">
        <v>26</v>
      </c>
      <c r="N3" s="1" t="s">
        <v>27</v>
      </c>
      <c r="O3" s="7" t="s">
        <v>49</v>
      </c>
    </row>
    <row r="4" spans="2:20" ht="15.75" x14ac:dyDescent="0.25">
      <c r="B4" s="6" t="s">
        <v>6</v>
      </c>
      <c r="C4" s="6" t="s">
        <v>7</v>
      </c>
      <c r="D4" s="6">
        <v>3</v>
      </c>
      <c r="E4" s="6">
        <v>6</v>
      </c>
      <c r="F4" s="6">
        <v>8</v>
      </c>
      <c r="G4" s="6">
        <v>300</v>
      </c>
      <c r="H4" s="5">
        <f>(D4+4*E4+F4)/6</f>
        <v>5.833333333333333</v>
      </c>
      <c r="I4" s="5">
        <f>((F4-D4)/6)^2</f>
        <v>0.69444444444444453</v>
      </c>
      <c r="J4" s="8">
        <v>0</v>
      </c>
      <c r="K4" s="9">
        <f>J4+H4</f>
        <v>5.833333333333333</v>
      </c>
      <c r="L4" s="9">
        <f t="shared" ref="L4:L13" si="0">M4-H4</f>
        <v>7.1666666666666705</v>
      </c>
      <c r="M4" s="9">
        <f>MIN(L10,L9)</f>
        <v>13.000000000000004</v>
      </c>
      <c r="N4" s="9">
        <f>L4-J4</f>
        <v>7.1666666666666705</v>
      </c>
      <c r="S4" s="13" t="s">
        <v>38</v>
      </c>
      <c r="T4" s="13" t="s">
        <v>39</v>
      </c>
    </row>
    <row r="5" spans="2:20" ht="15.75" x14ac:dyDescent="0.25">
      <c r="B5" s="6" t="s">
        <v>8</v>
      </c>
      <c r="C5" s="6" t="s">
        <v>7</v>
      </c>
      <c r="D5" s="6">
        <v>2</v>
      </c>
      <c r="E5" s="6">
        <v>4</v>
      </c>
      <c r="F5" s="6">
        <v>4</v>
      </c>
      <c r="G5" s="6">
        <v>200</v>
      </c>
      <c r="H5" s="5">
        <f t="shared" ref="H5:H15" si="1">(D5+4*E5+F5)/6</f>
        <v>3.6666666666666665</v>
      </c>
      <c r="I5" s="5">
        <f t="shared" ref="I5:I15" si="2">((F5-D5)/6)^2</f>
        <v>0.1111111111111111</v>
      </c>
      <c r="J5" s="8">
        <v>0</v>
      </c>
      <c r="K5" s="9">
        <f t="shared" ref="K5:K14" si="3">J5+H5</f>
        <v>3.6666666666666665</v>
      </c>
      <c r="L5" s="9">
        <f t="shared" si="0"/>
        <v>5.3333333333333375</v>
      </c>
      <c r="M5" s="9">
        <f>L8</f>
        <v>9.0000000000000036</v>
      </c>
      <c r="N5" s="9">
        <f t="shared" ref="N5:N15" si="4">L5-J5</f>
        <v>5.3333333333333375</v>
      </c>
      <c r="S5" s="15" t="s">
        <v>31</v>
      </c>
      <c r="T5" s="16">
        <f>SUM(H6,H7,H8,H9,H11,H14,H15)</f>
        <v>36.333333333333336</v>
      </c>
    </row>
    <row r="6" spans="2:20" ht="15.75" x14ac:dyDescent="0.25">
      <c r="B6" s="18" t="s">
        <v>9</v>
      </c>
      <c r="C6" s="6" t="s">
        <v>7</v>
      </c>
      <c r="D6" s="6">
        <v>1</v>
      </c>
      <c r="E6" s="6">
        <v>2</v>
      </c>
      <c r="F6" s="6">
        <v>3</v>
      </c>
      <c r="G6" s="6">
        <v>1800</v>
      </c>
      <c r="H6" s="5">
        <f t="shared" si="1"/>
        <v>2</v>
      </c>
      <c r="I6" s="5">
        <f t="shared" si="2"/>
        <v>0.1111111111111111</v>
      </c>
      <c r="J6" s="8">
        <v>0</v>
      </c>
      <c r="K6" s="9">
        <f t="shared" si="3"/>
        <v>2</v>
      </c>
      <c r="L6" s="9">
        <f t="shared" si="0"/>
        <v>3.5527136788005009E-15</v>
      </c>
      <c r="M6" s="9">
        <f>MIN(L13,L7)</f>
        <v>2.0000000000000036</v>
      </c>
      <c r="N6" s="9">
        <f t="shared" si="4"/>
        <v>3.5527136788005009E-15</v>
      </c>
      <c r="S6" s="8" t="s">
        <v>33</v>
      </c>
      <c r="T6" s="9">
        <f>H6+H13+H15</f>
        <v>18.333333333333332</v>
      </c>
    </row>
    <row r="7" spans="2:20" ht="15.75" x14ac:dyDescent="0.25">
      <c r="B7" s="18" t="s">
        <v>10</v>
      </c>
      <c r="C7" s="6" t="s">
        <v>9</v>
      </c>
      <c r="D7" s="6">
        <v>6</v>
      </c>
      <c r="E7" s="6">
        <v>7</v>
      </c>
      <c r="F7" s="6">
        <v>8</v>
      </c>
      <c r="G7" s="6">
        <v>2500</v>
      </c>
      <c r="H7" s="5">
        <f t="shared" si="1"/>
        <v>7</v>
      </c>
      <c r="I7" s="5">
        <f t="shared" si="2"/>
        <v>0.1111111111111111</v>
      </c>
      <c r="J7" s="9">
        <f>K6</f>
        <v>2</v>
      </c>
      <c r="K7" s="9">
        <f>J7+H7</f>
        <v>9</v>
      </c>
      <c r="L7" s="9">
        <f t="shared" si="0"/>
        <v>2.0000000000000036</v>
      </c>
      <c r="M7" s="9">
        <f>L8</f>
        <v>9.0000000000000036</v>
      </c>
      <c r="N7" s="9">
        <f t="shared" si="4"/>
        <v>3.5527136788005009E-15</v>
      </c>
      <c r="S7" s="8" t="s">
        <v>34</v>
      </c>
      <c r="T7" s="9">
        <f>SUM(H5,H8,H9,H11,H14,H15)</f>
        <v>30.999999999999996</v>
      </c>
    </row>
    <row r="8" spans="2:20" ht="15.75" x14ac:dyDescent="0.25">
      <c r="B8" s="18" t="s">
        <v>11</v>
      </c>
      <c r="C8" s="6" t="s">
        <v>12</v>
      </c>
      <c r="D8" s="6">
        <v>2</v>
      </c>
      <c r="E8" s="6">
        <v>4</v>
      </c>
      <c r="F8" s="6">
        <v>6</v>
      </c>
      <c r="G8" s="6">
        <v>1900</v>
      </c>
      <c r="H8" s="5">
        <f t="shared" si="1"/>
        <v>4</v>
      </c>
      <c r="I8" s="5">
        <f t="shared" si="2"/>
        <v>0.44444444444444442</v>
      </c>
      <c r="J8" s="9">
        <f>MAX(K5,K7)</f>
        <v>9</v>
      </c>
      <c r="K8" s="9">
        <f t="shared" si="3"/>
        <v>13</v>
      </c>
      <c r="L8" s="9">
        <f t="shared" si="0"/>
        <v>9.0000000000000036</v>
      </c>
      <c r="M8" s="9">
        <f>MIN(L10,L9)</f>
        <v>13.000000000000004</v>
      </c>
      <c r="N8" s="9">
        <f t="shared" si="4"/>
        <v>0</v>
      </c>
      <c r="S8" s="8" t="s">
        <v>35</v>
      </c>
      <c r="T8" s="9">
        <f>SUM(H5,H8,H10,H12,H14,H15)</f>
        <v>28.166666666666664</v>
      </c>
    </row>
    <row r="9" spans="2:20" ht="15.75" x14ac:dyDescent="0.25">
      <c r="B9" s="18" t="s">
        <v>13</v>
      </c>
      <c r="C9" s="6" t="s">
        <v>14</v>
      </c>
      <c r="D9" s="6">
        <v>6</v>
      </c>
      <c r="E9" s="6">
        <v>10</v>
      </c>
      <c r="F9" s="6">
        <v>14</v>
      </c>
      <c r="G9" s="6">
        <v>2300</v>
      </c>
      <c r="H9" s="5">
        <f t="shared" si="1"/>
        <v>10</v>
      </c>
      <c r="I9" s="5">
        <f t="shared" si="2"/>
        <v>1.7777777777777777</v>
      </c>
      <c r="J9" s="9">
        <f>MAX(K4,K8)</f>
        <v>13</v>
      </c>
      <c r="K9" s="9">
        <f t="shared" si="3"/>
        <v>23</v>
      </c>
      <c r="L9" s="9">
        <f t="shared" si="0"/>
        <v>13.000000000000004</v>
      </c>
      <c r="M9" s="9">
        <f>L11</f>
        <v>23.000000000000004</v>
      </c>
      <c r="N9" s="9">
        <f t="shared" si="4"/>
        <v>0</v>
      </c>
      <c r="S9" s="8" t="s">
        <v>36</v>
      </c>
      <c r="T9" s="9">
        <f>SUM(H4,H9,H11,H14,H15)</f>
        <v>29.166666666666664</v>
      </c>
    </row>
    <row r="10" spans="2:20" ht="15.75" x14ac:dyDescent="0.25">
      <c r="B10" s="6" t="s">
        <v>15</v>
      </c>
      <c r="C10" s="6" t="s">
        <v>14</v>
      </c>
      <c r="D10" s="6">
        <v>1</v>
      </c>
      <c r="E10" s="6">
        <v>2</v>
      </c>
      <c r="F10" s="6">
        <v>4</v>
      </c>
      <c r="G10" s="6">
        <v>650</v>
      </c>
      <c r="H10" s="5">
        <f t="shared" si="1"/>
        <v>2.1666666666666665</v>
      </c>
      <c r="I10" s="5">
        <f t="shared" si="2"/>
        <v>0.25</v>
      </c>
      <c r="J10" s="9">
        <f>MAX(K4,K8)</f>
        <v>13</v>
      </c>
      <c r="K10" s="9">
        <f t="shared" si="3"/>
        <v>15.166666666666666</v>
      </c>
      <c r="L10" s="9">
        <f t="shared" si="0"/>
        <v>15.833333333333337</v>
      </c>
      <c r="M10" s="9">
        <f>L12</f>
        <v>18.000000000000004</v>
      </c>
      <c r="N10" s="9">
        <f t="shared" si="4"/>
        <v>2.8333333333333375</v>
      </c>
      <c r="S10" s="8" t="s">
        <v>37</v>
      </c>
      <c r="T10" s="9">
        <f>SUM(H4,H10,H12,H14,H15)</f>
        <v>26.333333333333332</v>
      </c>
    </row>
    <row r="11" spans="2:20" ht="15.75" x14ac:dyDescent="0.25">
      <c r="B11" s="18" t="s">
        <v>16</v>
      </c>
      <c r="C11" s="6" t="s">
        <v>13</v>
      </c>
      <c r="D11" s="6">
        <v>3</v>
      </c>
      <c r="E11" s="6">
        <v>6</v>
      </c>
      <c r="F11" s="6">
        <v>9</v>
      </c>
      <c r="G11" s="6">
        <v>800</v>
      </c>
      <c r="H11" s="5">
        <f t="shared" si="1"/>
        <v>6</v>
      </c>
      <c r="I11" s="5">
        <f t="shared" si="2"/>
        <v>1</v>
      </c>
      <c r="J11" s="9">
        <f>K9</f>
        <v>23</v>
      </c>
      <c r="K11" s="9">
        <f t="shared" si="3"/>
        <v>29</v>
      </c>
      <c r="L11" s="9">
        <f t="shared" si="0"/>
        <v>23.000000000000004</v>
      </c>
      <c r="M11" s="9">
        <f>L14</f>
        <v>29.000000000000004</v>
      </c>
      <c r="N11" s="9">
        <f t="shared" si="4"/>
        <v>0</v>
      </c>
      <c r="S11" s="14" t="s">
        <v>40</v>
      </c>
      <c r="T11" s="9">
        <f>SUM(H6,H7,H8,H10,H12,H14,H15)</f>
        <v>33.5</v>
      </c>
    </row>
    <row r="12" spans="2:20" ht="15.75" x14ac:dyDescent="0.25">
      <c r="B12" s="6" t="s">
        <v>17</v>
      </c>
      <c r="C12" s="6" t="s">
        <v>15</v>
      </c>
      <c r="D12" s="6">
        <v>10</v>
      </c>
      <c r="E12" s="6">
        <v>11</v>
      </c>
      <c r="F12" s="6">
        <v>12</v>
      </c>
      <c r="G12" s="6">
        <v>1500</v>
      </c>
      <c r="H12" s="5">
        <f t="shared" si="1"/>
        <v>11</v>
      </c>
      <c r="I12" s="5">
        <f t="shared" si="2"/>
        <v>0.1111111111111111</v>
      </c>
      <c r="J12" s="9">
        <f>K10</f>
        <v>15.166666666666666</v>
      </c>
      <c r="K12" s="9">
        <f t="shared" si="3"/>
        <v>26.166666666666664</v>
      </c>
      <c r="L12" s="9">
        <f t="shared" si="0"/>
        <v>18.000000000000004</v>
      </c>
      <c r="M12" s="9">
        <f>L14</f>
        <v>29.000000000000004</v>
      </c>
      <c r="N12" s="9">
        <f t="shared" si="4"/>
        <v>2.8333333333333375</v>
      </c>
    </row>
    <row r="13" spans="2:20" ht="15.75" x14ac:dyDescent="0.25">
      <c r="B13" s="6" t="s">
        <v>18</v>
      </c>
      <c r="C13" s="6" t="s">
        <v>9</v>
      </c>
      <c r="D13" s="6">
        <v>14</v>
      </c>
      <c r="E13" s="6">
        <v>16</v>
      </c>
      <c r="F13" s="6">
        <v>20</v>
      </c>
      <c r="G13" s="6">
        <v>600</v>
      </c>
      <c r="H13" s="5">
        <f t="shared" si="1"/>
        <v>16.333333333333332</v>
      </c>
      <c r="I13" s="5">
        <f t="shared" si="2"/>
        <v>1</v>
      </c>
      <c r="J13" s="9">
        <f>K6</f>
        <v>2</v>
      </c>
      <c r="K13" s="9">
        <f t="shared" si="3"/>
        <v>18.333333333333332</v>
      </c>
      <c r="L13" s="9">
        <f t="shared" si="0"/>
        <v>20.000000000000004</v>
      </c>
      <c r="M13" s="9">
        <f>L15</f>
        <v>36.333333333333336</v>
      </c>
      <c r="N13" s="9">
        <f t="shared" si="4"/>
        <v>18.000000000000004</v>
      </c>
    </row>
    <row r="14" spans="2:20" ht="15.75" x14ac:dyDescent="0.25">
      <c r="B14" s="18" t="s">
        <v>19</v>
      </c>
      <c r="C14" s="6" t="s">
        <v>20</v>
      </c>
      <c r="D14" s="6">
        <v>2</v>
      </c>
      <c r="E14" s="6">
        <v>8</v>
      </c>
      <c r="F14" s="6">
        <v>10</v>
      </c>
      <c r="G14" s="6">
        <v>1400</v>
      </c>
      <c r="H14" s="5">
        <f t="shared" si="1"/>
        <v>7.333333333333333</v>
      </c>
      <c r="I14" s="5">
        <f t="shared" si="2"/>
        <v>1.7777777777777777</v>
      </c>
      <c r="J14" s="9">
        <f>MAX(K11,K12)</f>
        <v>29</v>
      </c>
      <c r="K14" s="9">
        <f t="shared" si="3"/>
        <v>36.333333333333336</v>
      </c>
      <c r="L14" s="9">
        <f>M14-H14</f>
        <v>29.000000000000004</v>
      </c>
      <c r="M14" s="9">
        <f>K14</f>
        <v>36.333333333333336</v>
      </c>
      <c r="N14" s="9">
        <f t="shared" si="4"/>
        <v>0</v>
      </c>
    </row>
    <row r="15" spans="2:20" s="10" customFormat="1" ht="15.75" x14ac:dyDescent="0.25">
      <c r="B15" s="1" t="s">
        <v>28</v>
      </c>
      <c r="C15" s="8" t="s">
        <v>29</v>
      </c>
      <c r="D15" s="8">
        <v>0</v>
      </c>
      <c r="E15" s="8">
        <v>0</v>
      </c>
      <c r="F15" s="8">
        <v>0</v>
      </c>
      <c r="G15" s="8">
        <v>0</v>
      </c>
      <c r="H15" s="8">
        <f t="shared" si="1"/>
        <v>0</v>
      </c>
      <c r="I15" s="8">
        <f t="shared" si="2"/>
        <v>0</v>
      </c>
      <c r="J15" s="9">
        <f>MAX(K13,K14)</f>
        <v>36.333333333333336</v>
      </c>
      <c r="K15" s="9">
        <f>J15+H15</f>
        <v>36.333333333333336</v>
      </c>
      <c r="L15" s="9">
        <f>M15-H15</f>
        <v>36.333333333333336</v>
      </c>
      <c r="M15" s="9">
        <f>K15</f>
        <v>36.333333333333336</v>
      </c>
      <c r="N15" s="9">
        <f t="shared" si="4"/>
        <v>0</v>
      </c>
    </row>
    <row r="19" spans="1:8" x14ac:dyDescent="0.25">
      <c r="A19" t="s">
        <v>30</v>
      </c>
      <c r="B19" t="s">
        <v>31</v>
      </c>
      <c r="D19" t="s">
        <v>32</v>
      </c>
      <c r="E19" s="11">
        <f>SUM(H6,H7,H8,H9,H11,H14,H15)</f>
        <v>36.333333333333336</v>
      </c>
      <c r="G19" s="11"/>
    </row>
    <row r="20" spans="1:8" x14ac:dyDescent="0.25">
      <c r="D20" t="s">
        <v>22</v>
      </c>
      <c r="E20" s="11">
        <f>SUM(I6,I7,I8,I9,I11,I14,I15)</f>
        <v>5.2222222222222214</v>
      </c>
    </row>
    <row r="22" spans="1:8" x14ac:dyDescent="0.25">
      <c r="A22" t="s">
        <v>41</v>
      </c>
      <c r="B22" s="17" t="s">
        <v>40</v>
      </c>
      <c r="D22" t="s">
        <v>32</v>
      </c>
      <c r="E22" s="11">
        <f>SUM(H6,H7,H8,H10,H12,H14,H15)</f>
        <v>33.5</v>
      </c>
      <c r="H22" s="11"/>
    </row>
    <row r="23" spans="1:8" x14ac:dyDescent="0.25">
      <c r="D23" t="s">
        <v>22</v>
      </c>
      <c r="E23" s="11">
        <f>SUM(I6,I7,I8,I10,I12,I14,I15)</f>
        <v>2.8055555555555554</v>
      </c>
    </row>
    <row r="26" spans="1:8" x14ac:dyDescent="0.25">
      <c r="A26" t="s">
        <v>42</v>
      </c>
      <c r="C26" t="s">
        <v>43</v>
      </c>
    </row>
    <row r="28" spans="1:8" x14ac:dyDescent="0.25">
      <c r="B28" s="10" t="s">
        <v>44</v>
      </c>
      <c r="C28" s="12">
        <f>(34-E19)/SQRT(E20)</f>
        <v>-1.0210549404852631</v>
      </c>
    </row>
    <row r="29" spans="1:8" x14ac:dyDescent="0.25">
      <c r="B29" s="8" t="s">
        <v>45</v>
      </c>
      <c r="C29" s="9">
        <f>NORMSDIST(C28)</f>
        <v>0.15361420486534805</v>
      </c>
    </row>
    <row r="31" spans="1:8" x14ac:dyDescent="0.25">
      <c r="A31" t="s">
        <v>46</v>
      </c>
      <c r="B31" s="10" t="s">
        <v>45</v>
      </c>
      <c r="C31" s="10">
        <v>0.8</v>
      </c>
    </row>
    <row r="32" spans="1:8" x14ac:dyDescent="0.25">
      <c r="B32" s="10" t="s">
        <v>44</v>
      </c>
      <c r="C32" s="12">
        <f>NORMSINV(C31)</f>
        <v>0.84162123357291474</v>
      </c>
    </row>
    <row r="33" spans="1:3" x14ac:dyDescent="0.25">
      <c r="B33" s="14" t="s">
        <v>47</v>
      </c>
      <c r="C33" s="9">
        <f>E19+SQRT(E20)*C32</f>
        <v>38.256621493913123</v>
      </c>
    </row>
    <row r="36" spans="1:3" x14ac:dyDescent="0.25">
      <c r="A36" t="s">
        <v>48</v>
      </c>
    </row>
    <row r="38" spans="1:3" x14ac:dyDescent="0.25">
      <c r="A38" s="8" t="s">
        <v>38</v>
      </c>
      <c r="B38" s="8" t="s">
        <v>39</v>
      </c>
    </row>
    <row r="39" spans="1:3" x14ac:dyDescent="0.25">
      <c r="A39" s="15" t="s">
        <v>31</v>
      </c>
      <c r="B39" s="16">
        <v>36.333333333333336</v>
      </c>
    </row>
    <row r="40" spans="1:3" x14ac:dyDescent="0.25">
      <c r="A40" s="8" t="s">
        <v>33</v>
      </c>
      <c r="B40" s="9">
        <v>18.333333333333332</v>
      </c>
    </row>
    <row r="41" spans="1:3" x14ac:dyDescent="0.25">
      <c r="A41" s="8" t="s">
        <v>34</v>
      </c>
      <c r="B41" s="9">
        <v>30.999999999999996</v>
      </c>
    </row>
    <row r="42" spans="1:3" x14ac:dyDescent="0.25">
      <c r="A42" s="8" t="s">
        <v>35</v>
      </c>
      <c r="B42" s="9">
        <v>28.166666666666664</v>
      </c>
    </row>
    <row r="43" spans="1:3" x14ac:dyDescent="0.25">
      <c r="A43" s="8" t="s">
        <v>36</v>
      </c>
      <c r="B43" s="9">
        <v>29.166666666666664</v>
      </c>
    </row>
    <row r="44" spans="1:3" x14ac:dyDescent="0.25">
      <c r="A44" s="8" t="s">
        <v>37</v>
      </c>
      <c r="B44" s="9">
        <v>26.333333333333332</v>
      </c>
    </row>
    <row r="45" spans="1:3" x14ac:dyDescent="0.25">
      <c r="A45" s="19" t="s">
        <v>40</v>
      </c>
      <c r="B45" s="20">
        <v>33.5</v>
      </c>
      <c r="C45" s="11">
        <f>B39-B45</f>
        <v>2.8333333333333357</v>
      </c>
    </row>
    <row r="48" spans="1:3" x14ac:dyDescent="0.25">
      <c r="A48" s="10"/>
      <c r="B48" s="10" t="s">
        <v>47</v>
      </c>
      <c r="C48" s="10"/>
    </row>
    <row r="49" spans="1:3" x14ac:dyDescent="0.25">
      <c r="A49" s="10" t="s">
        <v>50</v>
      </c>
      <c r="B49" s="28">
        <v>2.8330000000000002</v>
      </c>
      <c r="C49" s="30">
        <f>B49*800</f>
        <v>2266.4</v>
      </c>
    </row>
    <row r="50" spans="1:3" x14ac:dyDescent="0.25">
      <c r="C50" s="10"/>
    </row>
    <row r="51" spans="1:3" x14ac:dyDescent="0.25">
      <c r="A51" s="10" t="s">
        <v>51</v>
      </c>
      <c r="B51" s="28">
        <f>1.169</f>
        <v>1.169</v>
      </c>
      <c r="C51" s="30">
        <f>B51*1400</f>
        <v>1636.6000000000001</v>
      </c>
    </row>
    <row r="52" spans="1:3" x14ac:dyDescent="0.25">
      <c r="A52" s="10"/>
      <c r="B52" s="10"/>
      <c r="C52" s="10"/>
    </row>
    <row r="53" spans="1:3" x14ac:dyDescent="0.25">
      <c r="A53" s="2" t="s">
        <v>72</v>
      </c>
      <c r="B53" s="2"/>
      <c r="C53" s="23">
        <f>SUM(C49:C51)</f>
        <v>3903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R43"/>
  <sheetViews>
    <sheetView tabSelected="1" zoomScale="60" zoomScaleNormal="60" workbookViewId="0">
      <selection activeCell="Q52" sqref="Q52"/>
    </sheetView>
  </sheetViews>
  <sheetFormatPr defaultRowHeight="15" x14ac:dyDescent="0.25"/>
  <cols>
    <col min="1" max="1" width="22.28515625" bestFit="1" customWidth="1"/>
    <col min="3" max="3" width="15.140625" bestFit="1" customWidth="1"/>
    <col min="4" max="4" width="15.140625" customWidth="1"/>
    <col min="7" max="7" width="11.85546875" bestFit="1" customWidth="1"/>
    <col min="8" max="8" width="10.5703125" bestFit="1" customWidth="1"/>
    <col min="11" max="11" width="7.7109375" bestFit="1" customWidth="1"/>
    <col min="13" max="13" width="8" customWidth="1"/>
    <col min="16" max="16" width="14.85546875" bestFit="1" customWidth="1"/>
  </cols>
  <sheetData>
    <row r="4" spans="2:18" ht="47.25" x14ac:dyDescent="0.25">
      <c r="B4" s="6" t="s">
        <v>0</v>
      </c>
      <c r="C4" s="6" t="s">
        <v>1</v>
      </c>
      <c r="D4" s="6" t="s">
        <v>58</v>
      </c>
      <c r="E4" s="6" t="s">
        <v>54</v>
      </c>
      <c r="F4" s="6" t="s">
        <v>53</v>
      </c>
      <c r="G4" s="1" t="s">
        <v>55</v>
      </c>
      <c r="H4" s="1" t="s">
        <v>56</v>
      </c>
      <c r="I4" s="1" t="s">
        <v>57</v>
      </c>
      <c r="J4" s="1" t="s">
        <v>68</v>
      </c>
    </row>
    <row r="5" spans="2:18" ht="15.75" x14ac:dyDescent="0.25">
      <c r="B5" s="6" t="s">
        <v>6</v>
      </c>
      <c r="C5" s="6" t="s">
        <v>7</v>
      </c>
      <c r="D5" s="6" t="s">
        <v>59</v>
      </c>
      <c r="E5" s="21">
        <v>5.833333333333333</v>
      </c>
      <c r="F5" s="6">
        <v>3</v>
      </c>
      <c r="G5" s="4">
        <v>1750</v>
      </c>
      <c r="H5" s="4">
        <v>2600</v>
      </c>
      <c r="I5" s="2">
        <f>(H5-G5)/(E5-F5)</f>
        <v>300.00000000000006</v>
      </c>
      <c r="J5" s="3">
        <f>E5-F5</f>
        <v>2.833333333333333</v>
      </c>
    </row>
    <row r="6" spans="2:18" ht="15.75" x14ac:dyDescent="0.25">
      <c r="B6" s="6" t="s">
        <v>8</v>
      </c>
      <c r="C6" s="6" t="s">
        <v>7</v>
      </c>
      <c r="D6" s="6" t="s">
        <v>11</v>
      </c>
      <c r="E6" s="21">
        <v>3.6666666666666665</v>
      </c>
      <c r="F6" s="6">
        <v>2</v>
      </c>
      <c r="G6" s="4">
        <v>733.33333333333326</v>
      </c>
      <c r="H6" s="4">
        <v>1066.6666666666665</v>
      </c>
      <c r="I6" s="2">
        <f t="shared" ref="I6:I15" si="0">(H6-G6)/(E6-F6)</f>
        <v>199.99999999999997</v>
      </c>
      <c r="J6" s="3">
        <f t="shared" ref="J6:J16" si="1">E6-F6</f>
        <v>1.6666666666666665</v>
      </c>
    </row>
    <row r="7" spans="2:18" ht="15.75" x14ac:dyDescent="0.25">
      <c r="B7" s="18" t="s">
        <v>9</v>
      </c>
      <c r="C7" s="6" t="s">
        <v>7</v>
      </c>
      <c r="D7" s="6" t="s">
        <v>60</v>
      </c>
      <c r="E7" s="21">
        <v>2</v>
      </c>
      <c r="F7" s="6">
        <v>1</v>
      </c>
      <c r="G7" s="4">
        <v>3600</v>
      </c>
      <c r="H7" s="4">
        <v>5400</v>
      </c>
      <c r="I7" s="2">
        <f t="shared" si="0"/>
        <v>1800</v>
      </c>
      <c r="J7" s="3">
        <f t="shared" si="1"/>
        <v>1</v>
      </c>
    </row>
    <row r="8" spans="2:18" ht="15.75" x14ac:dyDescent="0.25">
      <c r="B8" s="18" t="s">
        <v>10</v>
      </c>
      <c r="C8" s="6" t="s">
        <v>9</v>
      </c>
      <c r="D8" s="6" t="s">
        <v>11</v>
      </c>
      <c r="E8" s="21">
        <v>7</v>
      </c>
      <c r="F8" s="6">
        <v>6</v>
      </c>
      <c r="G8" s="4">
        <v>17500</v>
      </c>
      <c r="H8" s="4">
        <v>20000</v>
      </c>
      <c r="I8" s="2">
        <f t="shared" si="0"/>
        <v>2500</v>
      </c>
      <c r="J8" s="3">
        <f t="shared" si="1"/>
        <v>1</v>
      </c>
    </row>
    <row r="9" spans="2:18" ht="15.75" x14ac:dyDescent="0.25">
      <c r="B9" s="18" t="s">
        <v>11</v>
      </c>
      <c r="C9" s="6" t="s">
        <v>12</v>
      </c>
      <c r="D9" s="6" t="s">
        <v>63</v>
      </c>
      <c r="E9" s="21">
        <v>4</v>
      </c>
      <c r="F9" s="6">
        <v>2</v>
      </c>
      <c r="G9" s="4">
        <v>7600</v>
      </c>
      <c r="H9" s="4">
        <v>11400</v>
      </c>
      <c r="I9" s="2">
        <f t="shared" si="0"/>
        <v>1900</v>
      </c>
      <c r="J9" s="3">
        <f t="shared" si="1"/>
        <v>2</v>
      </c>
    </row>
    <row r="10" spans="2:18" ht="15.75" x14ac:dyDescent="0.25">
      <c r="B10" s="18" t="s">
        <v>13</v>
      </c>
      <c r="C10" s="6" t="s">
        <v>14</v>
      </c>
      <c r="D10" s="6" t="s">
        <v>16</v>
      </c>
      <c r="E10" s="21">
        <v>10</v>
      </c>
      <c r="F10" s="6">
        <v>6</v>
      </c>
      <c r="G10" s="4">
        <v>23000</v>
      </c>
      <c r="H10" s="4">
        <v>32200</v>
      </c>
      <c r="I10" s="2">
        <f t="shared" si="0"/>
        <v>2300</v>
      </c>
      <c r="J10" s="3">
        <f t="shared" si="1"/>
        <v>4</v>
      </c>
    </row>
    <row r="11" spans="2:18" ht="15.75" x14ac:dyDescent="0.25">
      <c r="B11" s="6" t="s">
        <v>15</v>
      </c>
      <c r="C11" s="6" t="s">
        <v>14</v>
      </c>
      <c r="D11" s="6" t="s">
        <v>17</v>
      </c>
      <c r="E11" s="21">
        <v>2.1666666666666665</v>
      </c>
      <c r="F11" s="6">
        <v>1</v>
      </c>
      <c r="G11" s="4">
        <v>1083.3333333333333</v>
      </c>
      <c r="H11" s="4">
        <v>1666.6666666666665</v>
      </c>
      <c r="I11" s="2">
        <v>650</v>
      </c>
      <c r="J11" s="3">
        <f t="shared" si="1"/>
        <v>1.1666666666666665</v>
      </c>
    </row>
    <row r="12" spans="2:18" ht="15.75" x14ac:dyDescent="0.25">
      <c r="B12" s="18" t="s">
        <v>16</v>
      </c>
      <c r="C12" s="6" t="s">
        <v>13</v>
      </c>
      <c r="D12" s="6" t="s">
        <v>19</v>
      </c>
      <c r="E12" s="21">
        <v>6</v>
      </c>
      <c r="F12" s="6">
        <v>3</v>
      </c>
      <c r="G12" s="4">
        <v>4800</v>
      </c>
      <c r="H12" s="4">
        <v>7200</v>
      </c>
      <c r="I12" s="2">
        <f t="shared" si="0"/>
        <v>800</v>
      </c>
      <c r="J12" s="3">
        <f t="shared" si="1"/>
        <v>3</v>
      </c>
    </row>
    <row r="13" spans="2:18" ht="15.75" x14ac:dyDescent="0.25">
      <c r="B13" s="6" t="s">
        <v>17</v>
      </c>
      <c r="C13" s="6" t="s">
        <v>15</v>
      </c>
      <c r="D13" s="6" t="s">
        <v>19</v>
      </c>
      <c r="E13" s="21">
        <v>11</v>
      </c>
      <c r="F13" s="6">
        <v>10</v>
      </c>
      <c r="G13" s="4">
        <v>16500</v>
      </c>
      <c r="H13" s="4">
        <v>18000</v>
      </c>
      <c r="I13" s="2">
        <f t="shared" si="0"/>
        <v>1500</v>
      </c>
      <c r="J13" s="3">
        <f t="shared" si="1"/>
        <v>1</v>
      </c>
    </row>
    <row r="14" spans="2:18" ht="15.75" x14ac:dyDescent="0.25">
      <c r="B14" s="6" t="s">
        <v>18</v>
      </c>
      <c r="C14" s="6" t="s">
        <v>9</v>
      </c>
      <c r="D14" s="6" t="s">
        <v>61</v>
      </c>
      <c r="E14" s="21">
        <v>16.333333333333332</v>
      </c>
      <c r="F14" s="6">
        <v>14</v>
      </c>
      <c r="G14" s="4">
        <v>9800</v>
      </c>
      <c r="H14" s="4">
        <v>11200</v>
      </c>
      <c r="I14" s="2">
        <f t="shared" si="0"/>
        <v>600.00000000000034</v>
      </c>
      <c r="J14" s="3">
        <f t="shared" si="1"/>
        <v>2.3333333333333321</v>
      </c>
    </row>
    <row r="15" spans="2:18" s="10" customFormat="1" ht="15.75" x14ac:dyDescent="0.25">
      <c r="B15" s="18" t="s">
        <v>19</v>
      </c>
      <c r="C15" s="6" t="s">
        <v>20</v>
      </c>
      <c r="D15" s="6" t="s">
        <v>28</v>
      </c>
      <c r="E15" s="21">
        <v>7.333333333333333</v>
      </c>
      <c r="F15" s="6">
        <v>2</v>
      </c>
      <c r="G15" s="4">
        <v>10266.666666666666</v>
      </c>
      <c r="H15" s="4">
        <v>17733.333333333332</v>
      </c>
      <c r="I15" s="2">
        <f t="shared" si="0"/>
        <v>1400</v>
      </c>
      <c r="J15" s="3">
        <f t="shared" si="1"/>
        <v>5.333333333333333</v>
      </c>
      <c r="K15"/>
      <c r="L15"/>
      <c r="M15"/>
      <c r="N15"/>
      <c r="O15"/>
      <c r="P15"/>
      <c r="Q15"/>
      <c r="R15"/>
    </row>
    <row r="16" spans="2:18" ht="15.75" x14ac:dyDescent="0.25">
      <c r="B16" s="1" t="s">
        <v>28</v>
      </c>
      <c r="C16" s="8" t="s">
        <v>29</v>
      </c>
      <c r="D16" s="8" t="s">
        <v>62</v>
      </c>
      <c r="E16" s="22">
        <v>0</v>
      </c>
      <c r="F16" s="8">
        <v>0</v>
      </c>
      <c r="G16" s="4">
        <v>0</v>
      </c>
      <c r="H16" s="4">
        <v>0</v>
      </c>
      <c r="I16" s="2">
        <v>0</v>
      </c>
      <c r="J16" s="3">
        <f t="shared" si="1"/>
        <v>0</v>
      </c>
    </row>
    <row r="18" spans="1:10" ht="15.75" x14ac:dyDescent="0.25">
      <c r="A18" s="27" t="s">
        <v>30</v>
      </c>
      <c r="B18" t="s">
        <v>31</v>
      </c>
    </row>
    <row r="20" spans="1:10" x14ac:dyDescent="0.25">
      <c r="A20" s="8" t="s">
        <v>66</v>
      </c>
      <c r="B20" s="8">
        <v>0</v>
      </c>
    </row>
    <row r="22" spans="1:10" ht="31.5" x14ac:dyDescent="0.25">
      <c r="B22" s="24" t="s">
        <v>0</v>
      </c>
      <c r="C22" s="25" t="s">
        <v>64</v>
      </c>
      <c r="D22" s="25" t="s">
        <v>65</v>
      </c>
      <c r="E22" s="24" t="s">
        <v>23</v>
      </c>
      <c r="F22" s="24" t="s">
        <v>24</v>
      </c>
      <c r="G22" s="24" t="s">
        <v>25</v>
      </c>
      <c r="H22" s="24" t="s">
        <v>26</v>
      </c>
      <c r="I22" s="24" t="s">
        <v>27</v>
      </c>
      <c r="J22" s="24" t="s">
        <v>56</v>
      </c>
    </row>
    <row r="23" spans="1:10" ht="15.75" x14ac:dyDescent="0.25">
      <c r="B23" s="24" t="s">
        <v>6</v>
      </c>
      <c r="C23" s="29">
        <v>0</v>
      </c>
      <c r="D23" s="26">
        <f t="shared" ref="D23:D34" si="2">E5-C23</f>
        <v>5.833333333333333</v>
      </c>
      <c r="E23" s="14">
        <f>B20</f>
        <v>0</v>
      </c>
      <c r="F23" s="26">
        <f>E23+D23</f>
        <v>5.833333333333333</v>
      </c>
      <c r="G23" s="22">
        <f t="shared" ref="G23:G33" si="3">H23-D23</f>
        <v>7.1666666666666652</v>
      </c>
      <c r="H23" s="26">
        <f>MIN(G29,G28)</f>
        <v>12.999999999999998</v>
      </c>
      <c r="I23" s="26">
        <f>H23-F23</f>
        <v>7.1666666666666652</v>
      </c>
      <c r="J23" s="23">
        <f>C23*I5</f>
        <v>0</v>
      </c>
    </row>
    <row r="24" spans="1:10" ht="15.75" x14ac:dyDescent="0.25">
      <c r="B24" s="24" t="s">
        <v>8</v>
      </c>
      <c r="C24" s="29">
        <v>0</v>
      </c>
      <c r="D24" s="26">
        <f t="shared" si="2"/>
        <v>3.6666666666666665</v>
      </c>
      <c r="E24" s="14">
        <f>B20</f>
        <v>0</v>
      </c>
      <c r="F24" s="26">
        <f t="shared" ref="F24:F34" si="4">E24+D24</f>
        <v>3.6666666666666665</v>
      </c>
      <c r="G24" s="22">
        <f t="shared" si="3"/>
        <v>5.3333333333333321</v>
      </c>
      <c r="H24" s="26">
        <f>G27</f>
        <v>8.9999999999999982</v>
      </c>
      <c r="I24" s="26">
        <f t="shared" ref="I24:I34" si="5">H24-F24</f>
        <v>5.3333333333333321</v>
      </c>
      <c r="J24" s="23">
        <f t="shared" ref="J24:J34" si="6">C24*I6</f>
        <v>0</v>
      </c>
    </row>
    <row r="25" spans="1:10" ht="15.75" x14ac:dyDescent="0.25">
      <c r="B25" s="24" t="s">
        <v>9</v>
      </c>
      <c r="C25" s="29">
        <v>0</v>
      </c>
      <c r="D25" s="26">
        <f t="shared" si="2"/>
        <v>2</v>
      </c>
      <c r="E25" s="14">
        <f>B20</f>
        <v>0</v>
      </c>
      <c r="F25" s="26">
        <f t="shared" si="4"/>
        <v>2</v>
      </c>
      <c r="G25" s="22">
        <f t="shared" si="3"/>
        <v>-1.7763568394002505E-15</v>
      </c>
      <c r="H25" s="26">
        <f>MIN(G32,G26)</f>
        <v>1.9999999999999982</v>
      </c>
      <c r="I25" s="26">
        <f t="shared" si="5"/>
        <v>-1.7763568394002505E-15</v>
      </c>
      <c r="J25" s="23">
        <f t="shared" si="6"/>
        <v>0</v>
      </c>
    </row>
    <row r="26" spans="1:10" ht="15.75" x14ac:dyDescent="0.25">
      <c r="B26" s="24" t="s">
        <v>10</v>
      </c>
      <c r="C26" s="29">
        <v>0</v>
      </c>
      <c r="D26" s="26">
        <f t="shared" si="2"/>
        <v>7</v>
      </c>
      <c r="E26" s="26">
        <f>F25</f>
        <v>2</v>
      </c>
      <c r="F26" s="26">
        <f t="shared" si="4"/>
        <v>9</v>
      </c>
      <c r="G26" s="22">
        <f t="shared" si="3"/>
        <v>1.9999999999999982</v>
      </c>
      <c r="H26" s="26">
        <f>G27</f>
        <v>8.9999999999999982</v>
      </c>
      <c r="I26" s="26">
        <f t="shared" si="5"/>
        <v>0</v>
      </c>
      <c r="J26" s="23">
        <f t="shared" si="6"/>
        <v>0</v>
      </c>
    </row>
    <row r="27" spans="1:10" ht="15.75" x14ac:dyDescent="0.25">
      <c r="B27" s="24" t="s">
        <v>11</v>
      </c>
      <c r="C27" s="29">
        <v>0</v>
      </c>
      <c r="D27" s="26">
        <f t="shared" si="2"/>
        <v>4</v>
      </c>
      <c r="E27" s="26">
        <f>MAX(F24,F26)</f>
        <v>9</v>
      </c>
      <c r="F27" s="26">
        <f t="shared" si="4"/>
        <v>13</v>
      </c>
      <c r="G27" s="22">
        <f t="shared" si="3"/>
        <v>8.9999999999999982</v>
      </c>
      <c r="H27" s="26">
        <f>MIN(G29,G28)</f>
        <v>12.999999999999998</v>
      </c>
      <c r="I27" s="26">
        <f t="shared" si="5"/>
        <v>0</v>
      </c>
      <c r="J27" s="23">
        <f t="shared" si="6"/>
        <v>0</v>
      </c>
    </row>
    <row r="28" spans="1:10" ht="15.75" x14ac:dyDescent="0.25">
      <c r="B28" s="24" t="s">
        <v>13</v>
      </c>
      <c r="C28" s="29">
        <v>0</v>
      </c>
      <c r="D28" s="26">
        <f t="shared" si="2"/>
        <v>10</v>
      </c>
      <c r="E28" s="26">
        <f>MAX(F23,F27)</f>
        <v>13</v>
      </c>
      <c r="F28" s="26">
        <f t="shared" si="4"/>
        <v>23</v>
      </c>
      <c r="G28" s="22">
        <f t="shared" si="3"/>
        <v>13.000001488537134</v>
      </c>
      <c r="H28" s="26">
        <f>G30</f>
        <v>23.000001488537134</v>
      </c>
      <c r="I28" s="26">
        <f t="shared" si="5"/>
        <v>1.4885371335537911E-6</v>
      </c>
      <c r="J28" s="23">
        <f t="shared" si="6"/>
        <v>0</v>
      </c>
    </row>
    <row r="29" spans="1:10" ht="15.75" x14ac:dyDescent="0.25">
      <c r="B29" s="24" t="s">
        <v>15</v>
      </c>
      <c r="C29" s="29">
        <v>0</v>
      </c>
      <c r="D29" s="26">
        <f t="shared" si="2"/>
        <v>2.1666666666666665</v>
      </c>
      <c r="E29" s="26">
        <f>MAX(F23,F27)</f>
        <v>13</v>
      </c>
      <c r="F29" s="26">
        <f t="shared" si="4"/>
        <v>15.166666666666666</v>
      </c>
      <c r="G29" s="22">
        <f t="shared" si="3"/>
        <v>12.999999999999998</v>
      </c>
      <c r="H29" s="26">
        <f>G31</f>
        <v>15.166666666666664</v>
      </c>
      <c r="I29" s="26">
        <f t="shared" si="5"/>
        <v>0</v>
      </c>
      <c r="J29" s="23">
        <f t="shared" si="6"/>
        <v>0</v>
      </c>
    </row>
    <row r="30" spans="1:10" ht="15.75" x14ac:dyDescent="0.25">
      <c r="B30" s="24" t="s">
        <v>16</v>
      </c>
      <c r="C30" s="29">
        <v>2.8333348218704701</v>
      </c>
      <c r="D30" s="26">
        <f t="shared" si="2"/>
        <v>3.1666651781295299</v>
      </c>
      <c r="E30" s="26">
        <f>F28</f>
        <v>23</v>
      </c>
      <c r="F30" s="26">
        <f t="shared" si="4"/>
        <v>26.166665178129531</v>
      </c>
      <c r="G30" s="22">
        <f t="shared" si="3"/>
        <v>23.000001488537134</v>
      </c>
      <c r="H30" s="26">
        <f>G33</f>
        <v>26.166666666666664</v>
      </c>
      <c r="I30" s="26">
        <f t="shared" si="5"/>
        <v>1.4885371335537911E-6</v>
      </c>
      <c r="J30" s="23">
        <f t="shared" si="6"/>
        <v>2266.6678574963762</v>
      </c>
    </row>
    <row r="31" spans="1:10" ht="15.75" x14ac:dyDescent="0.25">
      <c r="B31" s="24" t="s">
        <v>17</v>
      </c>
      <c r="C31" s="29">
        <v>0</v>
      </c>
      <c r="D31" s="26">
        <f t="shared" si="2"/>
        <v>11</v>
      </c>
      <c r="E31" s="26">
        <f>F29</f>
        <v>15.166666666666666</v>
      </c>
      <c r="F31" s="26">
        <f t="shared" si="4"/>
        <v>26.166666666666664</v>
      </c>
      <c r="G31" s="22">
        <f t="shared" si="3"/>
        <v>15.166666666666664</v>
      </c>
      <c r="H31" s="26">
        <f>G33</f>
        <v>26.166666666666664</v>
      </c>
      <c r="I31" s="26">
        <f t="shared" si="5"/>
        <v>0</v>
      </c>
      <c r="J31" s="23">
        <f t="shared" si="6"/>
        <v>0</v>
      </c>
    </row>
    <row r="32" spans="1:10" ht="15.75" x14ac:dyDescent="0.25">
      <c r="B32" s="24" t="s">
        <v>18</v>
      </c>
      <c r="C32" s="29">
        <v>0</v>
      </c>
      <c r="D32" s="26">
        <f t="shared" si="2"/>
        <v>16.333333333333332</v>
      </c>
      <c r="E32" s="26">
        <f>F25</f>
        <v>2</v>
      </c>
      <c r="F32" s="26">
        <f t="shared" si="4"/>
        <v>18.333333333333332</v>
      </c>
      <c r="G32" s="22">
        <f t="shared" si="3"/>
        <v>15.996667240078349</v>
      </c>
      <c r="H32" s="26">
        <f>G34</f>
        <v>32.330000573411681</v>
      </c>
      <c r="I32" s="26">
        <f t="shared" si="5"/>
        <v>13.996667240078349</v>
      </c>
      <c r="J32" s="23">
        <f t="shared" si="6"/>
        <v>0</v>
      </c>
    </row>
    <row r="33" spans="1:10" ht="15.75" x14ac:dyDescent="0.25">
      <c r="B33" s="24" t="s">
        <v>19</v>
      </c>
      <c r="C33" s="29">
        <v>1.169999426588318</v>
      </c>
      <c r="D33" s="26">
        <f t="shared" si="2"/>
        <v>6.1633339067450148</v>
      </c>
      <c r="E33" s="26">
        <f>MAX(F30,F31)</f>
        <v>26.166666666666664</v>
      </c>
      <c r="F33" s="26">
        <f t="shared" si="4"/>
        <v>32.330000573411681</v>
      </c>
      <c r="G33" s="22">
        <f t="shared" si="3"/>
        <v>26.166666666666664</v>
      </c>
      <c r="H33" s="26">
        <f>G34</f>
        <v>32.330000573411681</v>
      </c>
      <c r="I33" s="26">
        <f t="shared" si="5"/>
        <v>0</v>
      </c>
      <c r="J33" s="23">
        <f>C33*I15</f>
        <v>1637.9991972236453</v>
      </c>
    </row>
    <row r="34" spans="1:10" ht="15.75" x14ac:dyDescent="0.25">
      <c r="B34" s="24" t="s">
        <v>28</v>
      </c>
      <c r="C34" s="29">
        <v>0</v>
      </c>
      <c r="D34" s="26">
        <f t="shared" si="2"/>
        <v>0</v>
      </c>
      <c r="E34" s="22">
        <f>MAX(F32,F33)</f>
        <v>32.330000573411681</v>
      </c>
      <c r="F34" s="26">
        <f t="shared" si="4"/>
        <v>32.330000573411681</v>
      </c>
      <c r="G34" s="22">
        <f>H34-D34</f>
        <v>32.330000573411681</v>
      </c>
      <c r="H34" s="22">
        <f>F34</f>
        <v>32.330000573411681</v>
      </c>
      <c r="I34" s="26">
        <f t="shared" si="5"/>
        <v>0</v>
      </c>
      <c r="J34" s="23">
        <f t="shared" si="6"/>
        <v>0</v>
      </c>
    </row>
    <row r="35" spans="1:10" x14ac:dyDescent="0.25">
      <c r="I35" s="13" t="s">
        <v>52</v>
      </c>
      <c r="J35" s="31">
        <f>SUM(J23:J34)</f>
        <v>3904.6670547200215</v>
      </c>
    </row>
    <row r="36" spans="1:10" x14ac:dyDescent="0.25">
      <c r="A36" s="8" t="s">
        <v>67</v>
      </c>
      <c r="B36" s="22">
        <f>MAX(F23:F34)</f>
        <v>32.330000573411681</v>
      </c>
    </row>
    <row r="37" spans="1:10" ht="15.75" x14ac:dyDescent="0.25">
      <c r="B37" s="32" t="s">
        <v>70</v>
      </c>
    </row>
    <row r="38" spans="1:10" x14ac:dyDescent="0.25">
      <c r="A38" s="10" t="s">
        <v>69</v>
      </c>
      <c r="B38" s="8">
        <v>32.33</v>
      </c>
    </row>
    <row r="41" spans="1:10" x14ac:dyDescent="0.25">
      <c r="A41" s="2" t="s">
        <v>71</v>
      </c>
      <c r="B41" s="4">
        <f>SUM(G5:G16)</f>
        <v>96633.333333333328</v>
      </c>
    </row>
    <row r="42" spans="1:10" x14ac:dyDescent="0.25">
      <c r="A42" s="2" t="s">
        <v>72</v>
      </c>
      <c r="B42" s="4">
        <f>J35</f>
        <v>3904.6670547200215</v>
      </c>
    </row>
    <row r="43" spans="1:10" x14ac:dyDescent="0.25">
      <c r="A43" s="33" t="s">
        <v>73</v>
      </c>
      <c r="B43" s="34">
        <f>SUM(B41:B42)</f>
        <v>100538.00038805335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peeyush pandey</dc:creator>
  <cp:lastModifiedBy>hp</cp:lastModifiedBy>
  <dcterms:created xsi:type="dcterms:W3CDTF">2015-06-05T18:17:20Z</dcterms:created>
  <dcterms:modified xsi:type="dcterms:W3CDTF">2022-08-02T11:51:53Z</dcterms:modified>
</cp:coreProperties>
</file>