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DP EEP\DPM Program 4 sessions\"/>
    </mc:Choice>
  </mc:AlternateContent>
  <xr:revisionPtr revIDLastSave="0" documentId="13_ncr:1_{97E94EA2-F512-4D21-8788-AE9ED2872CD0}" xr6:coauthVersionLast="47" xr6:coauthVersionMax="47" xr10:uidLastSave="{00000000-0000-0000-0000-000000000000}"/>
  <bookViews>
    <workbookView xWindow="-120" yWindow="-120" windowWidth="20730" windowHeight="11040" xr2:uid="{E6B5E7C6-E582-4909-ACB5-FB705A3C5D2D}"/>
  </bookViews>
  <sheets>
    <sheet name="Base" sheetId="1" r:id="rId1"/>
    <sheet name="Scenario 1" sheetId="2" r:id="rId2"/>
    <sheet name="Scenario 2" sheetId="3" r:id="rId3"/>
    <sheet name="Scenario 3" sheetId="4" r:id="rId4"/>
    <sheet name="Scenario 4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1" i="1" l="1"/>
  <c r="C34" i="1" l="1"/>
  <c r="G35" i="2" l="1"/>
  <c r="G36" i="2"/>
  <c r="G37" i="2" s="1"/>
  <c r="G38" i="2" s="1"/>
  <c r="C38" i="2"/>
  <c r="D38" i="2"/>
  <c r="E38" i="2"/>
  <c r="F38" i="2"/>
  <c r="C37" i="2"/>
  <c r="D37" i="2"/>
  <c r="E37" i="2"/>
  <c r="F37" i="2"/>
  <c r="F36" i="2"/>
  <c r="E36" i="2"/>
  <c r="D36" i="2"/>
  <c r="C36" i="2"/>
  <c r="F35" i="2"/>
  <c r="E35" i="2"/>
  <c r="D35" i="2"/>
  <c r="C35" i="2"/>
  <c r="G34" i="2"/>
  <c r="D34" i="2"/>
  <c r="C34" i="2"/>
  <c r="E34" i="2"/>
  <c r="F34" i="2"/>
  <c r="B40" i="1"/>
  <c r="F36" i="1"/>
  <c r="E36" i="1"/>
  <c r="D36" i="1"/>
  <c r="F35" i="1"/>
  <c r="E35" i="1"/>
  <c r="D35" i="1"/>
  <c r="F34" i="1"/>
  <c r="E34" i="1"/>
  <c r="D34" i="1"/>
  <c r="G7" i="5"/>
  <c r="F7" i="5"/>
  <c r="E7" i="5"/>
  <c r="D7" i="5"/>
  <c r="G11" i="5"/>
  <c r="F11" i="5"/>
  <c r="E11" i="5"/>
  <c r="D11" i="5"/>
  <c r="G11" i="4"/>
  <c r="F11" i="4"/>
  <c r="E11" i="4"/>
  <c r="D11" i="4"/>
  <c r="G7" i="3"/>
  <c r="F7" i="3"/>
  <c r="E7" i="3"/>
  <c r="D7" i="3"/>
  <c r="D8" i="3" s="1"/>
  <c r="D9" i="3" s="1"/>
  <c r="D10" i="3" s="1"/>
  <c r="D12" i="3" s="1"/>
  <c r="G32" i="5"/>
  <c r="F32" i="5"/>
  <c r="E32" i="5"/>
  <c r="D32" i="5"/>
  <c r="C32" i="5"/>
  <c r="E18" i="5"/>
  <c r="B18" i="5"/>
  <c r="B32" i="5" s="1"/>
  <c r="F8" i="5"/>
  <c r="E8" i="5"/>
  <c r="E9" i="5" s="1"/>
  <c r="D8" i="5"/>
  <c r="G8" i="5"/>
  <c r="G9" i="5" s="1"/>
  <c r="F9" i="5"/>
  <c r="D9" i="5"/>
  <c r="D10" i="5" s="1"/>
  <c r="D12" i="5" s="1"/>
  <c r="C7" i="5"/>
  <c r="C8" i="5" s="1"/>
  <c r="G5" i="5"/>
  <c r="G15" i="5" s="1"/>
  <c r="G16" i="5" s="1"/>
  <c r="F5" i="5"/>
  <c r="E5" i="5"/>
  <c r="D5" i="5"/>
  <c r="D19" i="5" s="1"/>
  <c r="D23" i="5" s="1"/>
  <c r="C5" i="5"/>
  <c r="C19" i="5" s="1"/>
  <c r="C23" i="5" s="1"/>
  <c r="G32" i="4"/>
  <c r="F32" i="4"/>
  <c r="E32" i="4"/>
  <c r="D32" i="4"/>
  <c r="C32" i="4"/>
  <c r="F19" i="4"/>
  <c r="F23" i="4" s="1"/>
  <c r="E19" i="4"/>
  <c r="E18" i="4"/>
  <c r="E23" i="4" s="1"/>
  <c r="B18" i="4"/>
  <c r="B32" i="4" s="1"/>
  <c r="E15" i="4"/>
  <c r="E16" i="4" s="1"/>
  <c r="E24" i="4" s="1"/>
  <c r="D9" i="4"/>
  <c r="D10" i="4" s="1"/>
  <c r="D12" i="4" s="1"/>
  <c r="E8" i="4"/>
  <c r="D8" i="4"/>
  <c r="G7" i="4"/>
  <c r="G8" i="4" s="1"/>
  <c r="G9" i="4" s="1"/>
  <c r="F7" i="4"/>
  <c r="E7" i="4"/>
  <c r="E9" i="4" s="1"/>
  <c r="D7" i="4"/>
  <c r="C7" i="4"/>
  <c r="C8" i="4" s="1"/>
  <c r="G5" i="4"/>
  <c r="G15" i="4" s="1"/>
  <c r="G16" i="4" s="1"/>
  <c r="F5" i="4"/>
  <c r="E5" i="4"/>
  <c r="D5" i="4"/>
  <c r="D19" i="4" s="1"/>
  <c r="D23" i="4" s="1"/>
  <c r="C5" i="4"/>
  <c r="C19" i="4" s="1"/>
  <c r="C23" i="4" s="1"/>
  <c r="G32" i="3"/>
  <c r="F32" i="3"/>
  <c r="E32" i="3"/>
  <c r="D32" i="3"/>
  <c r="C32" i="3"/>
  <c r="E19" i="3"/>
  <c r="D19" i="3"/>
  <c r="D23" i="3" s="1"/>
  <c r="E18" i="3"/>
  <c r="E23" i="3" s="1"/>
  <c r="B18" i="3"/>
  <c r="B32" i="3" s="1"/>
  <c r="E16" i="3"/>
  <c r="E24" i="3" s="1"/>
  <c r="D16" i="3"/>
  <c r="D24" i="3" s="1"/>
  <c r="C16" i="3"/>
  <c r="C24" i="3" s="1"/>
  <c r="E15" i="3"/>
  <c r="D15" i="3"/>
  <c r="C15" i="3"/>
  <c r="G8" i="3"/>
  <c r="G9" i="3" s="1"/>
  <c r="F8" i="3"/>
  <c r="F9" i="3" s="1"/>
  <c r="E8" i="3"/>
  <c r="E9" i="3" s="1"/>
  <c r="E10" i="3" s="1"/>
  <c r="E12" i="3" s="1"/>
  <c r="C7" i="3"/>
  <c r="C8" i="3" s="1"/>
  <c r="G5" i="3"/>
  <c r="G15" i="3" s="1"/>
  <c r="G16" i="3" s="1"/>
  <c r="F5" i="3"/>
  <c r="E5" i="3"/>
  <c r="D5" i="3"/>
  <c r="C5" i="3"/>
  <c r="C19" i="3" s="1"/>
  <c r="C23" i="3" s="1"/>
  <c r="G32" i="2"/>
  <c r="F32" i="2"/>
  <c r="E32" i="2"/>
  <c r="D32" i="2"/>
  <c r="C32" i="2"/>
  <c r="B32" i="2"/>
  <c r="D19" i="2"/>
  <c r="D23" i="2" s="1"/>
  <c r="C19" i="2"/>
  <c r="C23" i="2" s="1"/>
  <c r="E18" i="2"/>
  <c r="B18" i="2"/>
  <c r="B23" i="2" s="1"/>
  <c r="B24" i="2" s="1"/>
  <c r="B25" i="2" s="1"/>
  <c r="C16" i="2"/>
  <c r="C24" i="2" s="1"/>
  <c r="C15" i="2"/>
  <c r="F9" i="2"/>
  <c r="F8" i="2"/>
  <c r="E8" i="2"/>
  <c r="E9" i="2" s="1"/>
  <c r="D8" i="2"/>
  <c r="C8" i="2"/>
  <c r="G7" i="2"/>
  <c r="G8" i="2" s="1"/>
  <c r="G9" i="2" s="1"/>
  <c r="F7" i="2"/>
  <c r="E7" i="2"/>
  <c r="D7" i="2"/>
  <c r="D9" i="2" s="1"/>
  <c r="C7" i="2"/>
  <c r="C9" i="2" s="1"/>
  <c r="C10" i="2" s="1"/>
  <c r="C12" i="2" s="1"/>
  <c r="G5" i="2"/>
  <c r="G15" i="2" s="1"/>
  <c r="G16" i="2" s="1"/>
  <c r="F5" i="2"/>
  <c r="F15" i="2" s="1"/>
  <c r="F16" i="2" s="1"/>
  <c r="E5" i="2"/>
  <c r="D5" i="2"/>
  <c r="C5" i="2"/>
  <c r="C38" i="1"/>
  <c r="B38" i="1"/>
  <c r="C37" i="1"/>
  <c r="E37" i="1"/>
  <c r="E38" i="1" s="1"/>
  <c r="F37" i="1"/>
  <c r="F38" i="1" s="1"/>
  <c r="B37" i="1"/>
  <c r="G34" i="1"/>
  <c r="E18" i="1"/>
  <c r="B18" i="1"/>
  <c r="B32" i="1"/>
  <c r="B23" i="1"/>
  <c r="B24" i="1" s="1"/>
  <c r="B25" i="1" s="1"/>
  <c r="C35" i="1"/>
  <c r="D19" i="1"/>
  <c r="E19" i="1"/>
  <c r="F19" i="1"/>
  <c r="G19" i="1"/>
  <c r="D15" i="1"/>
  <c r="D16" i="1" s="1"/>
  <c r="E15" i="1"/>
  <c r="E16" i="1" s="1"/>
  <c r="F15" i="1"/>
  <c r="F16" i="1" s="1"/>
  <c r="G7" i="1"/>
  <c r="G8" i="1" s="1"/>
  <c r="G9" i="1" s="1"/>
  <c r="F7" i="1"/>
  <c r="F8" i="1" s="1"/>
  <c r="E7" i="1"/>
  <c r="E8" i="1" s="1"/>
  <c r="D7" i="1"/>
  <c r="D8" i="1" s="1"/>
  <c r="C7" i="1"/>
  <c r="C8" i="1" s="1"/>
  <c r="C9" i="1" s="1"/>
  <c r="E5" i="1"/>
  <c r="D5" i="1"/>
  <c r="F5" i="1"/>
  <c r="G5" i="1"/>
  <c r="G15" i="1" s="1"/>
  <c r="G16" i="1" s="1"/>
  <c r="C5" i="1"/>
  <c r="C19" i="1" s="1"/>
  <c r="G36" i="1" l="1"/>
  <c r="G35" i="1"/>
  <c r="D37" i="1"/>
  <c r="D38" i="1" s="1"/>
  <c r="G37" i="1"/>
  <c r="G38" i="1" s="1"/>
  <c r="B39" i="1" s="1"/>
  <c r="F19" i="5"/>
  <c r="F23" i="5" s="1"/>
  <c r="E19" i="5"/>
  <c r="E23" i="5"/>
  <c r="E10" i="5"/>
  <c r="E12" i="5" s="1"/>
  <c r="C15" i="5"/>
  <c r="C16" i="5" s="1"/>
  <c r="C24" i="5" s="1"/>
  <c r="G19" i="5"/>
  <c r="G23" i="5" s="1"/>
  <c r="G24" i="5" s="1"/>
  <c r="C9" i="5"/>
  <c r="C10" i="5" s="1"/>
  <c r="C12" i="5" s="1"/>
  <c r="C25" i="5" s="1"/>
  <c r="F10" i="5"/>
  <c r="F12" i="5" s="1"/>
  <c r="D15" i="5"/>
  <c r="D16" i="5" s="1"/>
  <c r="D24" i="5" s="1"/>
  <c r="D25" i="5" s="1"/>
  <c r="B23" i="5"/>
  <c r="B24" i="5" s="1"/>
  <c r="B25" i="5" s="1"/>
  <c r="G10" i="5"/>
  <c r="G12" i="5" s="1"/>
  <c r="E15" i="5"/>
  <c r="E16" i="5" s="1"/>
  <c r="F15" i="5"/>
  <c r="F16" i="5" s="1"/>
  <c r="F24" i="5" s="1"/>
  <c r="F9" i="4"/>
  <c r="E10" i="4"/>
  <c r="E12" i="4" s="1"/>
  <c r="E25" i="4" s="1"/>
  <c r="C15" i="4"/>
  <c r="C16" i="4" s="1"/>
  <c r="C24" i="4" s="1"/>
  <c r="G19" i="4"/>
  <c r="G23" i="4" s="1"/>
  <c r="G24" i="4" s="1"/>
  <c r="F8" i="4"/>
  <c r="C9" i="4"/>
  <c r="C10" i="4" s="1"/>
  <c r="C12" i="4" s="1"/>
  <c r="F10" i="4"/>
  <c r="F12" i="4" s="1"/>
  <c r="F25" i="4" s="1"/>
  <c r="D15" i="4"/>
  <c r="D16" i="4" s="1"/>
  <c r="D24" i="4" s="1"/>
  <c r="D25" i="4" s="1"/>
  <c r="B23" i="4"/>
  <c r="B24" i="4" s="1"/>
  <c r="B25" i="4" s="1"/>
  <c r="G10" i="4"/>
  <c r="G12" i="4" s="1"/>
  <c r="F15" i="4"/>
  <c r="F16" i="4" s="1"/>
  <c r="F24" i="4" s="1"/>
  <c r="D25" i="3"/>
  <c r="E25" i="3"/>
  <c r="G19" i="3"/>
  <c r="G23" i="3" s="1"/>
  <c r="G24" i="3" s="1"/>
  <c r="F19" i="3"/>
  <c r="F23" i="3" s="1"/>
  <c r="C9" i="3"/>
  <c r="C10" i="3" s="1"/>
  <c r="C12" i="3" s="1"/>
  <c r="C25" i="3" s="1"/>
  <c r="F10" i="3"/>
  <c r="F12" i="3" s="1"/>
  <c r="F25" i="3" s="1"/>
  <c r="B23" i="3"/>
  <c r="B24" i="3" s="1"/>
  <c r="B25" i="3" s="1"/>
  <c r="G10" i="3"/>
  <c r="G12" i="3" s="1"/>
  <c r="F15" i="3"/>
  <c r="F16" i="3" s="1"/>
  <c r="F24" i="3" s="1"/>
  <c r="G10" i="2"/>
  <c r="G12" i="2" s="1"/>
  <c r="C25" i="2"/>
  <c r="B27" i="2"/>
  <c r="E10" i="2"/>
  <c r="E12" i="2" s="1"/>
  <c r="F10" i="2"/>
  <c r="F12" i="2" s="1"/>
  <c r="D15" i="2"/>
  <c r="D16" i="2" s="1"/>
  <c r="D24" i="2" s="1"/>
  <c r="E19" i="2"/>
  <c r="E23" i="2" s="1"/>
  <c r="D10" i="2"/>
  <c r="D12" i="2" s="1"/>
  <c r="D25" i="2" s="1"/>
  <c r="F19" i="2"/>
  <c r="F23" i="2" s="1"/>
  <c r="F24" i="2" s="1"/>
  <c r="G19" i="2"/>
  <c r="G23" i="2" s="1"/>
  <c r="G24" i="2" s="1"/>
  <c r="E15" i="2"/>
  <c r="E16" i="2" s="1"/>
  <c r="B27" i="1"/>
  <c r="D32" i="1"/>
  <c r="D23" i="1"/>
  <c r="D24" i="1" s="1"/>
  <c r="C32" i="1"/>
  <c r="C23" i="1"/>
  <c r="F9" i="1"/>
  <c r="F10" i="1" s="1"/>
  <c r="F12" i="1" s="1"/>
  <c r="E9" i="1"/>
  <c r="E10" i="1" s="1"/>
  <c r="E12" i="1" s="1"/>
  <c r="D9" i="1"/>
  <c r="D10" i="1" s="1"/>
  <c r="D12" i="1" s="1"/>
  <c r="G10" i="1"/>
  <c r="G12" i="1" s="1"/>
  <c r="C15" i="1"/>
  <c r="C16" i="1" s="1"/>
  <c r="C36" i="1"/>
  <c r="C10" i="1"/>
  <c r="E24" i="5" l="1"/>
  <c r="E25" i="5" s="1"/>
  <c r="D27" i="5"/>
  <c r="G25" i="5"/>
  <c r="C27" i="5"/>
  <c r="B27" i="5"/>
  <c r="F25" i="5"/>
  <c r="D27" i="4"/>
  <c r="G25" i="4"/>
  <c r="B27" i="4"/>
  <c r="E27" i="4"/>
  <c r="F27" i="4"/>
  <c r="C25" i="4"/>
  <c r="B27" i="3"/>
  <c r="C27" i="3"/>
  <c r="D27" i="3"/>
  <c r="E27" i="3"/>
  <c r="G25" i="3"/>
  <c r="F27" i="3"/>
  <c r="C27" i="2"/>
  <c r="E24" i="2"/>
  <c r="E25" i="2" s="1"/>
  <c r="B28" i="2"/>
  <c r="B29" i="2" s="1"/>
  <c r="B31" i="2" s="1"/>
  <c r="B37" i="2" s="1"/>
  <c r="B38" i="2" s="1"/>
  <c r="F25" i="2"/>
  <c r="G25" i="2"/>
  <c r="D27" i="2"/>
  <c r="B28" i="1"/>
  <c r="B29" i="1" s="1"/>
  <c r="B31" i="1" s="1"/>
  <c r="C24" i="1"/>
  <c r="G32" i="1"/>
  <c r="G23" i="1"/>
  <c r="G24" i="1" s="1"/>
  <c r="G25" i="1" s="1"/>
  <c r="D25" i="1"/>
  <c r="E32" i="1"/>
  <c r="E23" i="1"/>
  <c r="E24" i="1" s="1"/>
  <c r="E25" i="1" s="1"/>
  <c r="F32" i="1"/>
  <c r="F23" i="1"/>
  <c r="F24" i="1" s="1"/>
  <c r="F25" i="1" s="1"/>
  <c r="C12" i="1"/>
  <c r="E27" i="5" l="1"/>
  <c r="C28" i="5"/>
  <c r="C29" i="5" s="1"/>
  <c r="C31" i="5" s="1"/>
  <c r="C37" i="5" s="1"/>
  <c r="C38" i="5" s="1"/>
  <c r="G27" i="5"/>
  <c r="F27" i="5"/>
  <c r="B28" i="5"/>
  <c r="B29" i="5" s="1"/>
  <c r="B31" i="5" s="1"/>
  <c r="B37" i="5" s="1"/>
  <c r="B38" i="5" s="1"/>
  <c r="D28" i="5"/>
  <c r="D29" i="5" s="1"/>
  <c r="D31" i="5" s="1"/>
  <c r="D37" i="5" s="1"/>
  <c r="D38" i="5" s="1"/>
  <c r="C27" i="4"/>
  <c r="F28" i="4"/>
  <c r="F29" i="4" s="1"/>
  <c r="F31" i="4" s="1"/>
  <c r="F37" i="4" s="1"/>
  <c r="F38" i="4" s="1"/>
  <c r="E28" i="4"/>
  <c r="E29" i="4" s="1"/>
  <c r="E31" i="4" s="1"/>
  <c r="E37" i="4" s="1"/>
  <c r="E38" i="4" s="1"/>
  <c r="B28" i="4"/>
  <c r="B29" i="4"/>
  <c r="B31" i="4" s="1"/>
  <c r="B37" i="4" s="1"/>
  <c r="B38" i="4" s="1"/>
  <c r="G27" i="4"/>
  <c r="D28" i="4"/>
  <c r="D29" i="4"/>
  <c r="D31" i="4" s="1"/>
  <c r="D37" i="4" s="1"/>
  <c r="D38" i="4" s="1"/>
  <c r="E28" i="3"/>
  <c r="E29" i="3" s="1"/>
  <c r="E31" i="3" s="1"/>
  <c r="E37" i="3" s="1"/>
  <c r="E38" i="3" s="1"/>
  <c r="D28" i="3"/>
  <c r="D29" i="3"/>
  <c r="D31" i="3" s="1"/>
  <c r="D37" i="3" s="1"/>
  <c r="D38" i="3" s="1"/>
  <c r="B28" i="3"/>
  <c r="B29" i="3" s="1"/>
  <c r="B31" i="3" s="1"/>
  <c r="B37" i="3" s="1"/>
  <c r="B38" i="3" s="1"/>
  <c r="G27" i="3"/>
  <c r="F28" i="3"/>
  <c r="F29" i="3" s="1"/>
  <c r="F31" i="3" s="1"/>
  <c r="F37" i="3" s="1"/>
  <c r="F38" i="3" s="1"/>
  <c r="C28" i="3"/>
  <c r="C29" i="3" s="1"/>
  <c r="C31" i="3" s="1"/>
  <c r="C37" i="3" s="1"/>
  <c r="C38" i="3" s="1"/>
  <c r="E27" i="2"/>
  <c r="F27" i="2"/>
  <c r="G27" i="2"/>
  <c r="C28" i="2"/>
  <c r="C29" i="2"/>
  <c r="C31" i="2" s="1"/>
  <c r="D28" i="2"/>
  <c r="D29" i="2"/>
  <c r="D31" i="2" s="1"/>
  <c r="C25" i="1"/>
  <c r="F27" i="1"/>
  <c r="E27" i="1"/>
  <c r="G27" i="1"/>
  <c r="D27" i="1"/>
  <c r="F28" i="5" l="1"/>
  <c r="F29" i="5" s="1"/>
  <c r="F31" i="5" s="1"/>
  <c r="F37" i="5" s="1"/>
  <c r="F38" i="5" s="1"/>
  <c r="G28" i="5"/>
  <c r="G29" i="5" s="1"/>
  <c r="G31" i="5" s="1"/>
  <c r="G37" i="5" s="1"/>
  <c r="G38" i="5" s="1"/>
  <c r="E28" i="5"/>
  <c r="E29" i="5"/>
  <c r="E31" i="5" s="1"/>
  <c r="E37" i="5" s="1"/>
  <c r="E38" i="5" s="1"/>
  <c r="B40" i="5" s="1"/>
  <c r="G28" i="4"/>
  <c r="G29" i="4" s="1"/>
  <c r="G31" i="4" s="1"/>
  <c r="G37" i="4" s="1"/>
  <c r="G38" i="4" s="1"/>
  <c r="C28" i="4"/>
  <c r="C29" i="4" s="1"/>
  <c r="C31" i="4" s="1"/>
  <c r="C37" i="4" s="1"/>
  <c r="C38" i="4" s="1"/>
  <c r="B40" i="4" s="1"/>
  <c r="G28" i="3"/>
  <c r="G29" i="3" s="1"/>
  <c r="G31" i="3" s="1"/>
  <c r="G37" i="3" s="1"/>
  <c r="G38" i="3" s="1"/>
  <c r="B40" i="3" s="1"/>
  <c r="G29" i="2"/>
  <c r="G31" i="2" s="1"/>
  <c r="G28" i="2"/>
  <c r="F28" i="2"/>
  <c r="F29" i="2" s="1"/>
  <c r="F31" i="2" s="1"/>
  <c r="E28" i="2"/>
  <c r="E29" i="2" s="1"/>
  <c r="E31" i="2" s="1"/>
  <c r="C27" i="1"/>
  <c r="D28" i="1"/>
  <c r="D29" i="1" s="1"/>
  <c r="D31" i="1" s="1"/>
  <c r="G28" i="1"/>
  <c r="G29" i="1" s="1"/>
  <c r="G31" i="1" s="1"/>
  <c r="E28" i="1"/>
  <c r="E29" i="1" s="1"/>
  <c r="E31" i="1" s="1"/>
  <c r="F28" i="1"/>
  <c r="F29" i="1" s="1"/>
  <c r="F31" i="1" s="1"/>
  <c r="B40" i="2" l="1"/>
  <c r="B39" i="5"/>
  <c r="B39" i="4"/>
  <c r="B39" i="3"/>
  <c r="B39" i="2"/>
  <c r="C28" i="1"/>
  <c r="C29" i="1" s="1"/>
  <c r="C31" i="1" s="1"/>
</calcChain>
</file>

<file path=xl/sharedStrings.xml><?xml version="1.0" encoding="utf-8"?>
<sst xmlns="http://schemas.openxmlformats.org/spreadsheetml/2006/main" count="271" uniqueCount="54">
  <si>
    <t>Unit Sales</t>
  </si>
  <si>
    <t>Sales</t>
  </si>
  <si>
    <t>Direct</t>
  </si>
  <si>
    <t>Indirect</t>
  </si>
  <si>
    <t>Total</t>
  </si>
  <si>
    <t>Overheads (excluding R&amp;D)</t>
  </si>
  <si>
    <t>Division</t>
  </si>
  <si>
    <t>Corporate</t>
  </si>
  <si>
    <t>Depreciation</t>
  </si>
  <si>
    <t>Cannabilization</t>
  </si>
  <si>
    <t>Payback</t>
  </si>
  <si>
    <t>$</t>
  </si>
  <si>
    <t>Production Costs</t>
  </si>
  <si>
    <t>Revenue Per Unit</t>
  </si>
  <si>
    <t>Gross Profit</t>
  </si>
  <si>
    <t>Direct Marekting Costs</t>
  </si>
  <si>
    <t>Profit Contribution</t>
  </si>
  <si>
    <t>Other Expenses</t>
  </si>
  <si>
    <t>Project Abandonment</t>
  </si>
  <si>
    <t>Overheads and Expenses</t>
  </si>
  <si>
    <t>Income Before Taxes</t>
  </si>
  <si>
    <t>Tax Effect</t>
  </si>
  <si>
    <t>Taxes on Income</t>
  </si>
  <si>
    <t>Tax Credits</t>
  </si>
  <si>
    <t>Total Effect</t>
  </si>
  <si>
    <t>Cash Flow</t>
  </si>
  <si>
    <t>Income after Taxes</t>
  </si>
  <si>
    <t>Production Facilities</t>
  </si>
  <si>
    <t>Working Capital Cash</t>
  </si>
  <si>
    <t>Working Capital Inventories</t>
  </si>
  <si>
    <t>Working Capital Acc Rec</t>
  </si>
  <si>
    <t>Net Cash Flows</t>
  </si>
  <si>
    <t>Discounted Flows</t>
  </si>
  <si>
    <t>Net Present Value</t>
  </si>
  <si>
    <t>Internal Rate of Return</t>
  </si>
  <si>
    <t>Year 1</t>
  </si>
  <si>
    <t>Year 2</t>
  </si>
  <si>
    <t>Year 3</t>
  </si>
  <si>
    <t>Year 4</t>
  </si>
  <si>
    <t>Year 5</t>
  </si>
  <si>
    <t>R&amp;D to be Incurred</t>
  </si>
  <si>
    <t>Extraordinary Expenses</t>
  </si>
  <si>
    <t>Year 0</t>
  </si>
  <si>
    <t>Scenario 1</t>
  </si>
  <si>
    <t>Scenario 2</t>
  </si>
  <si>
    <t>Scenario 3</t>
  </si>
  <si>
    <t>Scenario 4</t>
  </si>
  <si>
    <t>@20% of direct costs</t>
  </si>
  <si>
    <t>@10% of sales</t>
  </si>
  <si>
    <t>25% on P&amp;M. 33.33% on expansion</t>
  </si>
  <si>
    <t xml:space="preserve">total facilities </t>
  </si>
  <si>
    <t xml:space="preserve">production </t>
  </si>
  <si>
    <t xml:space="preserve">new </t>
  </si>
  <si>
    <t>machine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</si>
</sst>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#,##0_ ;\-#,##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9" fontId="0" fillId="0" borderId="0" xfId="0" applyNumberFormat="1"/>
    <xf numFmtId="164" fontId="0" fillId="0" borderId="0" xfId="1" applyNumberFormat="1" applyFont="1"/>
    <xf numFmtId="0" fontId="2" fillId="0" borderId="0" xfId="0" applyFont="1"/>
    <xf numFmtId="0" fontId="0" fillId="0" borderId="0" xfId="0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9" fontId="0" fillId="0" borderId="0" xfId="2" applyFont="1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165" fontId="0" fillId="0" borderId="0" xfId="1" quotePrefix="1" applyNumberFormat="1" applyFont="1"/>
    <xf numFmtId="165" fontId="0" fillId="0" borderId="0" xfId="1" applyNumberFormat="1" applyFont="1"/>
    <xf numFmtId="0" fontId="0" fillId="0" borderId="0" xfId="0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1E5D7-382A-4DE1-91A4-7FB1A484A8FF}">
  <dimension ref="A1:R46"/>
  <sheetViews>
    <sheetView tabSelected="1" topLeftCell="A24" zoomScale="113" workbookViewId="0">
      <selection activeCell="E38" sqref="E38"/>
    </sheetView>
  </sheetViews>
  <sheetFormatPr defaultRowHeight="15" x14ac:dyDescent="0.25"/>
  <cols>
    <col min="1" max="1" width="27.5703125" customWidth="1"/>
    <col min="2" max="2" width="10.5703125" bestFit="1" customWidth="1"/>
    <col min="3" max="3" width="10.7109375" bestFit="1" customWidth="1"/>
    <col min="4" max="5" width="9.7109375" bestFit="1" customWidth="1"/>
    <col min="6" max="7" width="11.140625" bestFit="1" customWidth="1"/>
    <col min="12" max="12" width="13.7109375" bestFit="1" customWidth="1"/>
    <col min="13" max="16" width="9.7109375" bestFit="1" customWidth="1"/>
    <col min="17" max="17" width="8.140625" bestFit="1" customWidth="1"/>
  </cols>
  <sheetData>
    <row r="1" spans="1:12" x14ac:dyDescent="0.25">
      <c r="B1" t="s">
        <v>42</v>
      </c>
      <c r="C1" s="4" t="s">
        <v>35</v>
      </c>
      <c r="D1" s="4" t="s">
        <v>36</v>
      </c>
      <c r="E1" s="4" t="s">
        <v>37</v>
      </c>
      <c r="F1" s="4" t="s">
        <v>38</v>
      </c>
      <c r="G1" s="4" t="s">
        <v>39</v>
      </c>
    </row>
    <row r="2" spans="1:12" x14ac:dyDescent="0.25">
      <c r="B2" s="4" t="s">
        <v>11</v>
      </c>
      <c r="C2" s="4" t="s">
        <v>11</v>
      </c>
      <c r="D2" s="4" t="s">
        <v>11</v>
      </c>
      <c r="E2" s="4" t="s">
        <v>11</v>
      </c>
      <c r="F2" s="4" t="s">
        <v>11</v>
      </c>
      <c r="G2" s="4" t="s">
        <v>11</v>
      </c>
    </row>
    <row r="3" spans="1:12" x14ac:dyDescent="0.25">
      <c r="A3" s="3" t="s">
        <v>0</v>
      </c>
      <c r="B3" s="2">
        <v>0</v>
      </c>
      <c r="C3" s="2">
        <v>4000</v>
      </c>
      <c r="D3" s="2">
        <v>10000</v>
      </c>
      <c r="E3" s="2">
        <v>18000</v>
      </c>
      <c r="F3" s="2">
        <v>24000</v>
      </c>
      <c r="G3" s="2">
        <v>5000</v>
      </c>
    </row>
    <row r="4" spans="1:12" x14ac:dyDescent="0.25">
      <c r="A4" s="3" t="s">
        <v>13</v>
      </c>
      <c r="B4" s="2">
        <v>0</v>
      </c>
      <c r="C4" s="2">
        <v>52</v>
      </c>
      <c r="D4" s="2">
        <v>52</v>
      </c>
      <c r="E4" s="2">
        <v>52</v>
      </c>
      <c r="F4" s="2">
        <v>52</v>
      </c>
      <c r="G4" s="2">
        <v>52</v>
      </c>
    </row>
    <row r="5" spans="1:12" x14ac:dyDescent="0.25">
      <c r="A5" s="3" t="s">
        <v>1</v>
      </c>
      <c r="B5" s="2">
        <v>0</v>
      </c>
      <c r="C5" s="2">
        <f>C3*C4</f>
        <v>208000</v>
      </c>
      <c r="D5" s="2">
        <f t="shared" ref="D5:G5" si="0">D3*D4</f>
        <v>520000</v>
      </c>
      <c r="E5" s="2">
        <f>E3*E4</f>
        <v>936000</v>
      </c>
      <c r="F5" s="2">
        <f t="shared" si="0"/>
        <v>1248000</v>
      </c>
      <c r="G5" s="2">
        <f t="shared" si="0"/>
        <v>260000</v>
      </c>
    </row>
    <row r="6" spans="1:12" x14ac:dyDescent="0.25">
      <c r="A6" s="3" t="s">
        <v>12</v>
      </c>
      <c r="B6" s="2"/>
      <c r="C6" s="2"/>
      <c r="D6" s="2"/>
      <c r="E6" s="2"/>
      <c r="F6" s="2"/>
      <c r="G6" s="2"/>
    </row>
    <row r="7" spans="1:12" x14ac:dyDescent="0.25">
      <c r="A7" t="s">
        <v>2</v>
      </c>
      <c r="B7" s="2">
        <v>0</v>
      </c>
      <c r="C7" s="2">
        <f>16*C3</f>
        <v>64000</v>
      </c>
      <c r="D7" s="2">
        <f>12*D3</f>
        <v>120000</v>
      </c>
      <c r="E7" s="2">
        <f>11*E3</f>
        <v>198000</v>
      </c>
      <c r="F7" s="2">
        <f>9*F3</f>
        <v>216000</v>
      </c>
      <c r="G7" s="2">
        <f>14*G3</f>
        <v>70000</v>
      </c>
    </row>
    <row r="8" spans="1:12" x14ac:dyDescent="0.25">
      <c r="A8" t="s">
        <v>3</v>
      </c>
      <c r="B8" s="2">
        <v>0</v>
      </c>
      <c r="C8" s="2">
        <f>0.2*C7</f>
        <v>12800</v>
      </c>
      <c r="D8" s="2">
        <f t="shared" ref="D8:G8" si="1">0.2*D7</f>
        <v>24000</v>
      </c>
      <c r="E8" s="2">
        <f t="shared" si="1"/>
        <v>39600</v>
      </c>
      <c r="F8" s="2">
        <f t="shared" si="1"/>
        <v>43200</v>
      </c>
      <c r="G8" s="2">
        <f t="shared" si="1"/>
        <v>14000</v>
      </c>
      <c r="H8" s="8" t="s">
        <v>47</v>
      </c>
    </row>
    <row r="9" spans="1:12" x14ac:dyDescent="0.25">
      <c r="A9" s="3" t="s">
        <v>4</v>
      </c>
      <c r="B9" s="2">
        <v>0</v>
      </c>
      <c r="C9" s="2">
        <f>SUM(C7:C8)</f>
        <v>76800</v>
      </c>
      <c r="D9" s="2">
        <f t="shared" ref="D9:G9" si="2">SUM(D7:D8)</f>
        <v>144000</v>
      </c>
      <c r="E9" s="2">
        <f t="shared" si="2"/>
        <v>237600</v>
      </c>
      <c r="F9" s="2">
        <f t="shared" si="2"/>
        <v>259200</v>
      </c>
      <c r="G9" s="2">
        <f t="shared" si="2"/>
        <v>84000</v>
      </c>
      <c r="L9" s="1"/>
    </row>
    <row r="10" spans="1:12" x14ac:dyDescent="0.25">
      <c r="A10" s="3" t="s">
        <v>14</v>
      </c>
      <c r="B10" s="2">
        <v>0</v>
      </c>
      <c r="C10" s="2">
        <f>C5-C9</f>
        <v>131200</v>
      </c>
      <c r="D10" s="2">
        <f t="shared" ref="D10:G10" si="3">D5-D9</f>
        <v>376000</v>
      </c>
      <c r="E10" s="2">
        <f t="shared" si="3"/>
        <v>698400</v>
      </c>
      <c r="F10" s="2">
        <f t="shared" si="3"/>
        <v>988800</v>
      </c>
      <c r="G10" s="2">
        <f t="shared" si="3"/>
        <v>176000</v>
      </c>
    </row>
    <row r="11" spans="1:12" x14ac:dyDescent="0.25">
      <c r="A11" s="3" t="s">
        <v>15</v>
      </c>
      <c r="B11" s="2">
        <v>0</v>
      </c>
      <c r="C11" s="2">
        <v>100000</v>
      </c>
      <c r="D11" s="2">
        <v>80000</v>
      </c>
      <c r="E11" s="2">
        <v>50000</v>
      </c>
      <c r="F11" s="2">
        <v>60000</v>
      </c>
      <c r="G11" s="2">
        <v>10000</v>
      </c>
    </row>
    <row r="12" spans="1:12" x14ac:dyDescent="0.25">
      <c r="A12" s="3" t="s">
        <v>16</v>
      </c>
      <c r="B12" s="2">
        <v>0</v>
      </c>
      <c r="C12" s="2">
        <f>C10-C11</f>
        <v>31200</v>
      </c>
      <c r="D12" s="2">
        <f t="shared" ref="D12:G12" si="4">D10-D11</f>
        <v>296000</v>
      </c>
      <c r="E12" s="2">
        <f t="shared" si="4"/>
        <v>648400</v>
      </c>
      <c r="F12" s="2">
        <f t="shared" si="4"/>
        <v>928800</v>
      </c>
      <c r="G12" s="2">
        <f t="shared" si="4"/>
        <v>166000</v>
      </c>
    </row>
    <row r="13" spans="1:12" x14ac:dyDescent="0.25">
      <c r="A13" s="3" t="s">
        <v>5</v>
      </c>
      <c r="B13" s="2"/>
      <c r="C13" s="2"/>
      <c r="D13" s="2"/>
      <c r="E13" s="2"/>
      <c r="F13" s="2"/>
      <c r="G13" s="2"/>
      <c r="L13" s="1"/>
    </row>
    <row r="14" spans="1:12" x14ac:dyDescent="0.25">
      <c r="A14" t="s">
        <v>6</v>
      </c>
      <c r="B14" s="2"/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12" x14ac:dyDescent="0.25">
      <c r="A15" t="s">
        <v>7</v>
      </c>
      <c r="B15" s="2">
        <v>0</v>
      </c>
      <c r="C15" s="2">
        <f>0.1*C5</f>
        <v>20800</v>
      </c>
      <c r="D15" s="2">
        <f t="shared" ref="D15:G15" si="5">0.1*D5</f>
        <v>52000</v>
      </c>
      <c r="E15" s="2">
        <f t="shared" si="5"/>
        <v>93600</v>
      </c>
      <c r="F15" s="2">
        <f t="shared" si="5"/>
        <v>124800</v>
      </c>
      <c r="G15" s="2">
        <f t="shared" si="5"/>
        <v>26000</v>
      </c>
      <c r="H15" s="8" t="s">
        <v>48</v>
      </c>
    </row>
    <row r="16" spans="1:12" x14ac:dyDescent="0.25">
      <c r="A16" s="3" t="s">
        <v>4</v>
      </c>
      <c r="B16" s="2">
        <v>0</v>
      </c>
      <c r="C16" s="2">
        <f>SUM(C14:C15)</f>
        <v>20800</v>
      </c>
      <c r="D16" s="2">
        <f t="shared" ref="D16:G16" si="6">SUM(D14:D15)</f>
        <v>52000</v>
      </c>
      <c r="E16" s="2">
        <f t="shared" si="6"/>
        <v>93600</v>
      </c>
      <c r="F16" s="2">
        <f t="shared" si="6"/>
        <v>124800</v>
      </c>
      <c r="G16" s="2">
        <f t="shared" si="6"/>
        <v>26000</v>
      </c>
    </row>
    <row r="17" spans="1:18" x14ac:dyDescent="0.25">
      <c r="A17" s="3" t="s">
        <v>17</v>
      </c>
      <c r="B17" s="2"/>
      <c r="C17" s="2"/>
      <c r="D17" s="2"/>
      <c r="E17" s="2"/>
      <c r="F17" s="2"/>
      <c r="G17" s="2"/>
    </row>
    <row r="18" spans="1:18" x14ac:dyDescent="0.25">
      <c r="A18" t="s">
        <v>8</v>
      </c>
      <c r="B18" s="2">
        <f>0.25*65000</f>
        <v>16250</v>
      </c>
      <c r="C18" s="2">
        <v>16250</v>
      </c>
      <c r="D18" s="2">
        <v>16250</v>
      </c>
      <c r="E18" s="2">
        <f>16250+15000</f>
        <v>31250</v>
      </c>
      <c r="F18" s="2">
        <v>15000</v>
      </c>
      <c r="G18" s="2">
        <v>15000</v>
      </c>
      <c r="H18" s="9" t="s">
        <v>49</v>
      </c>
      <c r="I18" s="9"/>
      <c r="L18" t="s">
        <v>50</v>
      </c>
      <c r="M18">
        <v>110000</v>
      </c>
    </row>
    <row r="19" spans="1:18" x14ac:dyDescent="0.25">
      <c r="A19" t="s">
        <v>9</v>
      </c>
      <c r="B19" s="2">
        <v>0</v>
      </c>
      <c r="C19" s="2">
        <f>0.1*C5</f>
        <v>20800</v>
      </c>
      <c r="D19" s="2">
        <f t="shared" ref="D19:G19" si="7">0.1*D5</f>
        <v>52000</v>
      </c>
      <c r="E19" s="2">
        <f t="shared" si="7"/>
        <v>93600</v>
      </c>
      <c r="F19" s="2">
        <f t="shared" si="7"/>
        <v>124800</v>
      </c>
      <c r="G19" s="2">
        <f t="shared" si="7"/>
        <v>26000</v>
      </c>
      <c r="H19" s="9"/>
      <c r="I19" s="9"/>
      <c r="L19" t="s">
        <v>51</v>
      </c>
      <c r="M19">
        <v>50000</v>
      </c>
    </row>
    <row r="20" spans="1:18" x14ac:dyDescent="0.25">
      <c r="A20" t="s">
        <v>40</v>
      </c>
      <c r="B20" s="2">
        <v>0</v>
      </c>
      <c r="C20" s="2">
        <v>15000</v>
      </c>
      <c r="D20" s="2">
        <v>10000</v>
      </c>
      <c r="E20" s="2">
        <v>15000</v>
      </c>
      <c r="F20" s="2">
        <v>10000</v>
      </c>
      <c r="G20" s="2">
        <v>0</v>
      </c>
      <c r="H20" s="9"/>
      <c r="I20" s="9"/>
      <c r="L20" t="s">
        <v>52</v>
      </c>
      <c r="M20">
        <v>45000</v>
      </c>
      <c r="O20" s="4"/>
      <c r="P20" s="4"/>
      <c r="Q20" s="4"/>
    </row>
    <row r="21" spans="1:18" x14ac:dyDescent="0.25">
      <c r="A21" t="s">
        <v>41</v>
      </c>
      <c r="B21" s="2">
        <v>0</v>
      </c>
      <c r="C21" s="2">
        <v>0</v>
      </c>
      <c r="D21" s="2">
        <v>5000</v>
      </c>
      <c r="E21" s="2">
        <v>0</v>
      </c>
      <c r="F21" s="2">
        <v>0</v>
      </c>
      <c r="G21" s="2">
        <v>0</v>
      </c>
      <c r="H21" s="9"/>
      <c r="I21" s="9"/>
      <c r="L21" t="s">
        <v>53</v>
      </c>
      <c r="M21">
        <f>M18-M19-M20</f>
        <v>15000</v>
      </c>
      <c r="O21" s="2"/>
      <c r="P21" s="2"/>
      <c r="Q21" s="2"/>
      <c r="R21" s="10"/>
    </row>
    <row r="22" spans="1:18" x14ac:dyDescent="0.25">
      <c r="A22" t="s">
        <v>18</v>
      </c>
      <c r="B22" s="2">
        <v>3000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M22" s="2"/>
      <c r="N22" s="2"/>
      <c r="O22" s="2"/>
      <c r="P22" s="2"/>
      <c r="Q22" s="2"/>
      <c r="R22" s="10"/>
    </row>
    <row r="23" spans="1:18" x14ac:dyDescent="0.25">
      <c r="A23" s="3" t="s">
        <v>4</v>
      </c>
      <c r="B23" s="2">
        <f>SUM(B18:B22)</f>
        <v>19250</v>
      </c>
      <c r="C23" s="2">
        <f>SUM(C18:C22)</f>
        <v>52050</v>
      </c>
      <c r="D23" s="2">
        <f t="shared" ref="D23:G23" si="8">SUM(D18:D22)</f>
        <v>83250</v>
      </c>
      <c r="E23" s="2">
        <f t="shared" si="8"/>
        <v>139850</v>
      </c>
      <c r="F23" s="2">
        <f t="shared" si="8"/>
        <v>149800</v>
      </c>
      <c r="G23" s="2">
        <f t="shared" si="8"/>
        <v>41000</v>
      </c>
      <c r="M23" s="2"/>
      <c r="N23" s="2"/>
      <c r="O23" s="2"/>
      <c r="P23" s="2"/>
      <c r="Q23" s="2"/>
      <c r="R23" s="10"/>
    </row>
    <row r="24" spans="1:18" x14ac:dyDescent="0.25">
      <c r="A24" s="3" t="s">
        <v>19</v>
      </c>
      <c r="B24" s="2">
        <f>SUM(B16+B23)</f>
        <v>19250</v>
      </c>
      <c r="C24" s="2">
        <f>SUM(C16+C23)</f>
        <v>72850</v>
      </c>
      <c r="D24" s="2">
        <f t="shared" ref="D24:G24" si="9">SUM(D16+D23)</f>
        <v>135250</v>
      </c>
      <c r="E24" s="2">
        <f t="shared" si="9"/>
        <v>233450</v>
      </c>
      <c r="F24" s="2">
        <f t="shared" si="9"/>
        <v>274600</v>
      </c>
      <c r="G24" s="2">
        <f t="shared" si="9"/>
        <v>67000</v>
      </c>
      <c r="M24" s="2"/>
      <c r="N24" s="2"/>
      <c r="O24" s="2"/>
      <c r="P24" s="2"/>
      <c r="Q24" s="2"/>
    </row>
    <row r="25" spans="1:18" x14ac:dyDescent="0.25">
      <c r="A25" s="3" t="s">
        <v>20</v>
      </c>
      <c r="B25" s="2">
        <f>B12-B24</f>
        <v>-19250</v>
      </c>
      <c r="C25" s="2">
        <f>C12-C24</f>
        <v>-41650</v>
      </c>
      <c r="D25" s="2">
        <f t="shared" ref="D25:G25" si="10">D12-D24</f>
        <v>160750</v>
      </c>
      <c r="E25" s="2">
        <f t="shared" si="10"/>
        <v>414950</v>
      </c>
      <c r="F25" s="2">
        <f t="shared" si="10"/>
        <v>654200</v>
      </c>
      <c r="G25" s="2">
        <f t="shared" si="10"/>
        <v>99000</v>
      </c>
      <c r="M25" s="2"/>
      <c r="N25" s="2"/>
      <c r="O25" s="2"/>
      <c r="P25" s="2"/>
      <c r="Q25" s="2"/>
    </row>
    <row r="26" spans="1:18" x14ac:dyDescent="0.25">
      <c r="A26" s="3" t="s">
        <v>21</v>
      </c>
      <c r="B26" s="2"/>
      <c r="C26" s="2"/>
      <c r="D26" s="2"/>
      <c r="E26" s="2"/>
      <c r="F26" s="2"/>
      <c r="G26" s="2"/>
      <c r="M26" s="2"/>
      <c r="N26" s="2"/>
      <c r="O26" s="2"/>
      <c r="P26" s="2"/>
      <c r="Q26" s="2"/>
    </row>
    <row r="27" spans="1:18" x14ac:dyDescent="0.25">
      <c r="A27" t="s">
        <v>22</v>
      </c>
      <c r="B27" s="2">
        <f t="shared" ref="B27:C27" si="11">0.34*B25</f>
        <v>-6545.0000000000009</v>
      </c>
      <c r="C27" s="2">
        <f t="shared" si="11"/>
        <v>-14161.000000000002</v>
      </c>
      <c r="D27" s="2">
        <f>0.34*D25</f>
        <v>54655.000000000007</v>
      </c>
      <c r="E27" s="2">
        <f t="shared" ref="E27:G27" si="12">0.34*E25</f>
        <v>141083</v>
      </c>
      <c r="F27" s="2">
        <f t="shared" si="12"/>
        <v>222428.00000000003</v>
      </c>
      <c r="G27" s="2">
        <f t="shared" si="12"/>
        <v>33660</v>
      </c>
      <c r="M27" s="2"/>
      <c r="N27" s="2"/>
      <c r="O27" s="2"/>
      <c r="P27" s="2"/>
      <c r="Q27" s="2"/>
    </row>
    <row r="28" spans="1:18" x14ac:dyDescent="0.25">
      <c r="A28" t="s">
        <v>23</v>
      </c>
      <c r="B28" s="2">
        <f t="shared" ref="B28:C28" si="13">0.01*B27</f>
        <v>-65.450000000000017</v>
      </c>
      <c r="C28" s="2">
        <f t="shared" si="13"/>
        <v>-141.61000000000001</v>
      </c>
      <c r="D28" s="2">
        <f>0.01*D27</f>
        <v>546.55000000000007</v>
      </c>
      <c r="E28" s="2">
        <f t="shared" ref="E28:G28" si="14">0.01*E27</f>
        <v>1410.83</v>
      </c>
      <c r="F28" s="2">
        <f t="shared" si="14"/>
        <v>2224.2800000000002</v>
      </c>
      <c r="G28" s="2">
        <f t="shared" si="14"/>
        <v>336.6</v>
      </c>
    </row>
    <row r="29" spans="1:18" x14ac:dyDescent="0.25">
      <c r="A29" s="3" t="s">
        <v>24</v>
      </c>
      <c r="B29" s="2">
        <f t="shared" ref="B29:C29" si="15">B27-B28</f>
        <v>-6479.5500000000011</v>
      </c>
      <c r="C29" s="2">
        <f t="shared" si="15"/>
        <v>-14019.390000000001</v>
      </c>
      <c r="D29" s="2">
        <f>D27-D28</f>
        <v>54108.450000000004</v>
      </c>
      <c r="E29" s="2">
        <f t="shared" ref="E29:G29" si="16">E27-E28</f>
        <v>139672.17000000001</v>
      </c>
      <c r="F29" s="2">
        <f t="shared" si="16"/>
        <v>220203.72000000003</v>
      </c>
      <c r="G29" s="2">
        <f t="shared" si="16"/>
        <v>33323.4</v>
      </c>
    </row>
    <row r="30" spans="1:18" x14ac:dyDescent="0.25">
      <c r="A30" s="3" t="s">
        <v>25</v>
      </c>
      <c r="B30" s="2"/>
      <c r="C30" s="2"/>
      <c r="D30" s="2"/>
      <c r="E30" s="2"/>
      <c r="F30" s="2"/>
      <c r="G30" s="2"/>
    </row>
    <row r="31" spans="1:18" x14ac:dyDescent="0.25">
      <c r="A31" s="3" t="s">
        <v>26</v>
      </c>
      <c r="B31" s="2">
        <f>B25-B29</f>
        <v>-12770.449999999999</v>
      </c>
      <c r="C31" s="2">
        <f>C25-C29</f>
        <v>-27630.61</v>
      </c>
      <c r="D31" s="2">
        <f t="shared" ref="D31:G31" si="17">D25-D29</f>
        <v>106641.54999999999</v>
      </c>
      <c r="E31" s="2">
        <f t="shared" si="17"/>
        <v>275277.82999999996</v>
      </c>
      <c r="F31" s="2">
        <f t="shared" si="17"/>
        <v>433996.27999999997</v>
      </c>
      <c r="G31" s="2">
        <f t="shared" si="17"/>
        <v>65676.600000000006</v>
      </c>
    </row>
    <row r="32" spans="1:18" x14ac:dyDescent="0.25">
      <c r="A32" t="s">
        <v>8</v>
      </c>
      <c r="B32" s="2">
        <f>B18</f>
        <v>16250</v>
      </c>
      <c r="C32" s="2">
        <f>C18</f>
        <v>16250</v>
      </c>
      <c r="D32" s="2">
        <f t="shared" ref="D32:G32" si="18">D18</f>
        <v>16250</v>
      </c>
      <c r="E32" s="2">
        <f t="shared" si="18"/>
        <v>31250</v>
      </c>
      <c r="F32" s="2">
        <f t="shared" si="18"/>
        <v>15000</v>
      </c>
      <c r="G32" s="2">
        <f t="shared" si="18"/>
        <v>15000</v>
      </c>
    </row>
    <row r="33" spans="1:7" x14ac:dyDescent="0.25">
      <c r="A33" t="s">
        <v>27</v>
      </c>
      <c r="B33" s="2">
        <v>50000</v>
      </c>
      <c r="C33" s="2">
        <v>0</v>
      </c>
      <c r="D33" s="2">
        <v>0</v>
      </c>
      <c r="E33" s="2">
        <v>45000</v>
      </c>
      <c r="F33" s="2">
        <v>0</v>
      </c>
      <c r="G33" s="2">
        <v>0</v>
      </c>
    </row>
    <row r="34" spans="1:7" x14ac:dyDescent="0.25">
      <c r="A34" t="s">
        <v>28</v>
      </c>
      <c r="B34" s="2">
        <v>0</v>
      </c>
      <c r="C34" s="2">
        <f>0.1*C5</f>
        <v>20800</v>
      </c>
      <c r="D34" s="2">
        <f>0.1*(D5-C5)</f>
        <v>31200</v>
      </c>
      <c r="E34" s="2">
        <f>0.1*(E5-D5)</f>
        <v>41600</v>
      </c>
      <c r="F34" s="2">
        <f>0.1*(F5-E5)</f>
        <v>31200</v>
      </c>
      <c r="G34" s="2">
        <f>-(C34+D34+E34+F34)</f>
        <v>-124800</v>
      </c>
    </row>
    <row r="35" spans="1:7" x14ac:dyDescent="0.25">
      <c r="A35" t="s">
        <v>29</v>
      </c>
      <c r="B35" s="2">
        <v>0</v>
      </c>
      <c r="C35" s="2">
        <f>0.1*C5</f>
        <v>20800</v>
      </c>
      <c r="D35" s="2">
        <f>0.1*(D5-C5)</f>
        <v>31200</v>
      </c>
      <c r="E35" s="2">
        <f>0.1*(E5-D5)</f>
        <v>41600</v>
      </c>
      <c r="F35" s="2">
        <f>0.1*(F5-E5)</f>
        <v>31200</v>
      </c>
      <c r="G35" s="2">
        <f>-0.8*(C35+D35+E35+F35)</f>
        <v>-99840</v>
      </c>
    </row>
    <row r="36" spans="1:7" x14ac:dyDescent="0.25">
      <c r="A36" t="s">
        <v>30</v>
      </c>
      <c r="B36" s="2">
        <v>0</v>
      </c>
      <c r="C36" s="2">
        <f>0.15*C5</f>
        <v>31200</v>
      </c>
      <c r="D36" s="2">
        <f>0.15*(D5-C5)</f>
        <v>46800</v>
      </c>
      <c r="E36" s="2">
        <f>0.15*(E5-D5)</f>
        <v>62400</v>
      </c>
      <c r="F36" s="2">
        <f>0.15*(F5-E5)</f>
        <v>46800</v>
      </c>
      <c r="G36" s="2">
        <f>-(C36+D36+E36+F36)</f>
        <v>-187200</v>
      </c>
    </row>
    <row r="37" spans="1:7" x14ac:dyDescent="0.25">
      <c r="A37" t="s">
        <v>31</v>
      </c>
      <c r="B37" s="2">
        <f>B31+B32-B33-B34-B35-B36</f>
        <v>-46520.45</v>
      </c>
      <c r="C37" s="2">
        <f t="shared" ref="C37:G37" si="19">C31+C32-C33-C34-C35-C36</f>
        <v>-84180.61</v>
      </c>
      <c r="D37" s="2">
        <f t="shared" si="19"/>
        <v>13691.549999999988</v>
      </c>
      <c r="E37" s="2">
        <f t="shared" si="19"/>
        <v>115927.82999999996</v>
      </c>
      <c r="F37" s="2">
        <f t="shared" si="19"/>
        <v>339796.27999999997</v>
      </c>
      <c r="G37" s="2">
        <f t="shared" si="19"/>
        <v>492516.6</v>
      </c>
    </row>
    <row r="38" spans="1:7" x14ac:dyDescent="0.25">
      <c r="A38" t="s">
        <v>32</v>
      </c>
      <c r="B38" s="2">
        <f>B37</f>
        <v>-46520.45</v>
      </c>
      <c r="C38" s="2">
        <f>C37/1.24</f>
        <v>-67887.588709677424</v>
      </c>
      <c r="D38" s="2">
        <f>D37/(1.24)^2</f>
        <v>8904.4940166493161</v>
      </c>
      <c r="E38" s="2">
        <f>E37/(1.24)^3</f>
        <v>60802.670059749566</v>
      </c>
      <c r="F38" s="2">
        <f>F37/(1.24)^4</f>
        <v>143724.85506555886</v>
      </c>
      <c r="G38" s="2">
        <f>G37/(1.24)^5</f>
        <v>168001.22441196386</v>
      </c>
    </row>
    <row r="39" spans="1:7" x14ac:dyDescent="0.25">
      <c r="A39" s="3" t="s">
        <v>33</v>
      </c>
      <c r="B39" s="2">
        <f>SUM(B38:G38)</f>
        <v>267025.20484424417</v>
      </c>
      <c r="C39" s="2"/>
      <c r="D39" s="2"/>
      <c r="E39" s="2"/>
      <c r="F39" s="2"/>
      <c r="G39" s="2"/>
    </row>
    <row r="40" spans="1:7" x14ac:dyDescent="0.25">
      <c r="A40" s="3" t="s">
        <v>34</v>
      </c>
      <c r="B40" s="6">
        <f>IRR(C38:G38,10%)</f>
        <v>0.76616454176994009</v>
      </c>
      <c r="C40" s="2"/>
      <c r="D40" s="2"/>
      <c r="E40" s="2"/>
      <c r="F40" s="2"/>
      <c r="G40" s="2"/>
    </row>
    <row r="41" spans="1:7" x14ac:dyDescent="0.25">
      <c r="A41" s="3" t="s">
        <v>10</v>
      </c>
      <c r="B41" s="5" t="s">
        <v>37</v>
      </c>
      <c r="C41" s="2"/>
      <c r="D41" s="2"/>
      <c r="E41" s="2"/>
      <c r="F41" s="2"/>
      <c r="G41" s="2"/>
    </row>
    <row r="43" spans="1:7" x14ac:dyDescent="0.25">
      <c r="A43" t="s">
        <v>43</v>
      </c>
      <c r="B43" s="2">
        <v>90406.298296858295</v>
      </c>
    </row>
    <row r="44" spans="1:7" x14ac:dyDescent="0.25">
      <c r="A44" t="s">
        <v>44</v>
      </c>
      <c r="B44" s="2">
        <v>149452.89517288862</v>
      </c>
    </row>
    <row r="45" spans="1:7" x14ac:dyDescent="0.25">
      <c r="A45" t="s">
        <v>45</v>
      </c>
      <c r="B45" s="2">
        <v>196012.88352182705</v>
      </c>
    </row>
    <row r="46" spans="1:7" x14ac:dyDescent="0.25">
      <c r="A46" t="s">
        <v>46</v>
      </c>
      <c r="B46" s="2">
        <v>-98178.332696914411</v>
      </c>
    </row>
  </sheetData>
  <mergeCells count="1">
    <mergeCell ref="R21:R23"/>
  </mergeCells>
  <pageMargins left="0.7" right="0.7" top="0.75" bottom="0.75" header="0.3" footer="0.3"/>
  <ignoredErrors>
    <ignoredError sqref="G3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6D40A-60C0-47C0-BC63-DB20507CC124}">
  <dimension ref="A1:R41"/>
  <sheetViews>
    <sheetView topLeftCell="A30" zoomScale="115" workbookViewId="0">
      <selection activeCell="C38" sqref="C38"/>
    </sheetView>
  </sheetViews>
  <sheetFormatPr defaultRowHeight="15" x14ac:dyDescent="0.25"/>
  <cols>
    <col min="1" max="1" width="27.5703125" customWidth="1"/>
    <col min="2" max="2" width="9.7109375" bestFit="1" customWidth="1"/>
    <col min="3" max="3" width="10.7109375" bestFit="1" customWidth="1"/>
    <col min="4" max="5" width="9.7109375" bestFit="1" customWidth="1"/>
    <col min="6" max="7" width="10.7109375" bestFit="1" customWidth="1"/>
    <col min="12" max="12" width="25" bestFit="1" customWidth="1"/>
    <col min="13" max="16" width="9.7109375" bestFit="1" customWidth="1"/>
    <col min="17" max="17" width="8.140625" bestFit="1" customWidth="1"/>
  </cols>
  <sheetData>
    <row r="1" spans="1:12" x14ac:dyDescent="0.25">
      <c r="B1" t="s">
        <v>42</v>
      </c>
      <c r="C1" s="4" t="s">
        <v>35</v>
      </c>
      <c r="D1" s="4" t="s">
        <v>36</v>
      </c>
      <c r="E1" s="4" t="s">
        <v>37</v>
      </c>
      <c r="F1" s="4" t="s">
        <v>38</v>
      </c>
      <c r="G1" s="4" t="s">
        <v>39</v>
      </c>
    </row>
    <row r="2" spans="1:12" x14ac:dyDescent="0.25">
      <c r="B2" s="4" t="s">
        <v>11</v>
      </c>
      <c r="C2" s="4" t="s">
        <v>11</v>
      </c>
      <c r="D2" s="4" t="s">
        <v>11</v>
      </c>
      <c r="E2" s="4" t="s">
        <v>11</v>
      </c>
      <c r="F2" s="4" t="s">
        <v>11</v>
      </c>
      <c r="G2" s="4" t="s">
        <v>11</v>
      </c>
    </row>
    <row r="3" spans="1:12" x14ac:dyDescent="0.25">
      <c r="A3" s="3" t="s">
        <v>0</v>
      </c>
      <c r="B3" s="2">
        <v>0</v>
      </c>
      <c r="C3" s="2">
        <v>4000</v>
      </c>
      <c r="D3" s="2">
        <v>10000</v>
      </c>
      <c r="E3" s="2">
        <v>18000</v>
      </c>
      <c r="F3" s="2">
        <v>24000</v>
      </c>
      <c r="G3" s="2">
        <v>5000</v>
      </c>
    </row>
    <row r="4" spans="1:12" x14ac:dyDescent="0.25">
      <c r="A4" s="3" t="s">
        <v>13</v>
      </c>
      <c r="B4" s="2">
        <v>0</v>
      </c>
      <c r="C4" s="2">
        <v>52</v>
      </c>
      <c r="D4" s="2">
        <v>52</v>
      </c>
      <c r="E4" s="2">
        <v>34</v>
      </c>
      <c r="F4" s="2">
        <v>34</v>
      </c>
      <c r="G4" s="2">
        <v>34</v>
      </c>
    </row>
    <row r="5" spans="1:12" x14ac:dyDescent="0.25">
      <c r="A5" s="3" t="s">
        <v>1</v>
      </c>
      <c r="B5" s="2">
        <v>0</v>
      </c>
      <c r="C5" s="2">
        <f>C3*C4</f>
        <v>208000</v>
      </c>
      <c r="D5" s="2">
        <f t="shared" ref="D5:G5" si="0">D3*D4</f>
        <v>520000</v>
      </c>
      <c r="E5" s="2">
        <f>E3*E4</f>
        <v>612000</v>
      </c>
      <c r="F5" s="2">
        <f t="shared" si="0"/>
        <v>816000</v>
      </c>
      <c r="G5" s="2">
        <f t="shared" si="0"/>
        <v>170000</v>
      </c>
    </row>
    <row r="6" spans="1:12" x14ac:dyDescent="0.25">
      <c r="A6" s="3" t="s">
        <v>12</v>
      </c>
      <c r="B6" s="2"/>
      <c r="C6" s="2"/>
      <c r="D6" s="2"/>
      <c r="E6" s="2"/>
      <c r="F6" s="2"/>
      <c r="G6" s="2"/>
    </row>
    <row r="7" spans="1:12" x14ac:dyDescent="0.25">
      <c r="A7" t="s">
        <v>2</v>
      </c>
      <c r="B7" s="2">
        <v>0</v>
      </c>
      <c r="C7" s="2">
        <f>16*C3</f>
        <v>64000</v>
      </c>
      <c r="D7" s="2">
        <f>12*D3</f>
        <v>120000</v>
      </c>
      <c r="E7" s="2">
        <f>11*E3</f>
        <v>198000</v>
      </c>
      <c r="F7" s="2">
        <f>9*F3</f>
        <v>216000</v>
      </c>
      <c r="G7" s="2">
        <f>14*G3</f>
        <v>70000</v>
      </c>
    </row>
    <row r="8" spans="1:12" x14ac:dyDescent="0.25">
      <c r="A8" t="s">
        <v>3</v>
      </c>
      <c r="B8" s="2">
        <v>0</v>
      </c>
      <c r="C8" s="2">
        <f>0.2*C7</f>
        <v>12800</v>
      </c>
      <c r="D8" s="2">
        <f t="shared" ref="D8:G8" si="1">0.2*D7</f>
        <v>24000</v>
      </c>
      <c r="E8" s="2">
        <f t="shared" si="1"/>
        <v>39600</v>
      </c>
      <c r="F8" s="2">
        <f t="shared" si="1"/>
        <v>43200</v>
      </c>
      <c r="G8" s="2">
        <f t="shared" si="1"/>
        <v>14000</v>
      </c>
    </row>
    <row r="9" spans="1:12" x14ac:dyDescent="0.25">
      <c r="A9" s="3" t="s">
        <v>4</v>
      </c>
      <c r="B9" s="2">
        <v>0</v>
      </c>
      <c r="C9" s="2">
        <f>SUM(C7:C8)</f>
        <v>76800</v>
      </c>
      <c r="D9" s="2">
        <f t="shared" ref="D9:G9" si="2">SUM(D7:D8)</f>
        <v>144000</v>
      </c>
      <c r="E9" s="2">
        <f t="shared" si="2"/>
        <v>237600</v>
      </c>
      <c r="F9" s="2">
        <f t="shared" si="2"/>
        <v>259200</v>
      </c>
      <c r="G9" s="2">
        <f t="shared" si="2"/>
        <v>84000</v>
      </c>
      <c r="L9" s="1"/>
    </row>
    <row r="10" spans="1:12" x14ac:dyDescent="0.25">
      <c r="A10" s="3" t="s">
        <v>14</v>
      </c>
      <c r="B10" s="2">
        <v>0</v>
      </c>
      <c r="C10" s="2">
        <f>C5-C9</f>
        <v>131200</v>
      </c>
      <c r="D10" s="2">
        <f t="shared" ref="D10:G10" si="3">D5-D9</f>
        <v>376000</v>
      </c>
      <c r="E10" s="2">
        <f t="shared" si="3"/>
        <v>374400</v>
      </c>
      <c r="F10" s="2">
        <f t="shared" si="3"/>
        <v>556800</v>
      </c>
      <c r="G10" s="2">
        <f t="shared" si="3"/>
        <v>86000</v>
      </c>
    </row>
    <row r="11" spans="1:12" x14ac:dyDescent="0.25">
      <c r="A11" s="3" t="s">
        <v>15</v>
      </c>
      <c r="B11" s="2">
        <v>0</v>
      </c>
      <c r="C11" s="2">
        <v>100000</v>
      </c>
      <c r="D11" s="2">
        <v>80000</v>
      </c>
      <c r="E11" s="2">
        <v>50000</v>
      </c>
      <c r="F11" s="2">
        <v>60000</v>
      </c>
      <c r="G11" s="2">
        <v>10000</v>
      </c>
    </row>
    <row r="12" spans="1:12" x14ac:dyDescent="0.25">
      <c r="A12" s="3" t="s">
        <v>16</v>
      </c>
      <c r="B12" s="2">
        <v>0</v>
      </c>
      <c r="C12" s="2">
        <f>C10-C11</f>
        <v>31200</v>
      </c>
      <c r="D12" s="2">
        <f t="shared" ref="D12:G12" si="4">D10-D11</f>
        <v>296000</v>
      </c>
      <c r="E12" s="2">
        <f t="shared" si="4"/>
        <v>324400</v>
      </c>
      <c r="F12" s="2">
        <f t="shared" si="4"/>
        <v>496800</v>
      </c>
      <c r="G12" s="2">
        <f t="shared" si="4"/>
        <v>76000</v>
      </c>
    </row>
    <row r="13" spans="1:12" x14ac:dyDescent="0.25">
      <c r="A13" s="3" t="s">
        <v>5</v>
      </c>
      <c r="B13" s="2"/>
      <c r="C13" s="2"/>
      <c r="D13" s="2"/>
      <c r="E13" s="2"/>
      <c r="F13" s="2"/>
      <c r="G13" s="2"/>
      <c r="L13" s="1"/>
    </row>
    <row r="14" spans="1:12" x14ac:dyDescent="0.25">
      <c r="A14" t="s">
        <v>6</v>
      </c>
      <c r="B14" s="2"/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12" x14ac:dyDescent="0.25">
      <c r="A15" t="s">
        <v>7</v>
      </c>
      <c r="B15" s="2">
        <v>0</v>
      </c>
      <c r="C15" s="2">
        <f>0.1*C5</f>
        <v>20800</v>
      </c>
      <c r="D15" s="2">
        <f t="shared" ref="D15:G15" si="5">0.1*D5</f>
        <v>52000</v>
      </c>
      <c r="E15" s="2">
        <f t="shared" si="5"/>
        <v>61200</v>
      </c>
      <c r="F15" s="2">
        <f t="shared" si="5"/>
        <v>81600</v>
      </c>
      <c r="G15" s="2">
        <f t="shared" si="5"/>
        <v>17000</v>
      </c>
    </row>
    <row r="16" spans="1:12" x14ac:dyDescent="0.25">
      <c r="A16" s="3" t="s">
        <v>4</v>
      </c>
      <c r="B16" s="2">
        <v>0</v>
      </c>
      <c r="C16" s="2">
        <f>SUM(C14:C15)</f>
        <v>20800</v>
      </c>
      <c r="D16" s="2">
        <f t="shared" ref="D16:G16" si="6">SUM(D14:D15)</f>
        <v>52000</v>
      </c>
      <c r="E16" s="2">
        <f t="shared" si="6"/>
        <v>61200</v>
      </c>
      <c r="F16" s="2">
        <f t="shared" si="6"/>
        <v>81600</v>
      </c>
      <c r="G16" s="2">
        <f t="shared" si="6"/>
        <v>17000</v>
      </c>
    </row>
    <row r="17" spans="1:18" x14ac:dyDescent="0.25">
      <c r="A17" s="3" t="s">
        <v>17</v>
      </c>
      <c r="B17" s="2"/>
      <c r="C17" s="2"/>
      <c r="D17" s="2"/>
      <c r="E17" s="2"/>
      <c r="F17" s="2"/>
      <c r="G17" s="2"/>
    </row>
    <row r="18" spans="1:18" x14ac:dyDescent="0.25">
      <c r="A18" t="s">
        <v>8</v>
      </c>
      <c r="B18" s="2">
        <f>0.25*65000</f>
        <v>16250</v>
      </c>
      <c r="C18" s="2">
        <v>16250</v>
      </c>
      <c r="D18" s="2">
        <v>16250</v>
      </c>
      <c r="E18" s="2">
        <f>16250+15000</f>
        <v>31250</v>
      </c>
      <c r="F18" s="2">
        <v>15000</v>
      </c>
      <c r="G18" s="2">
        <v>15000</v>
      </c>
    </row>
    <row r="19" spans="1:18" x14ac:dyDescent="0.25">
      <c r="A19" t="s">
        <v>9</v>
      </c>
      <c r="B19" s="2">
        <v>0</v>
      </c>
      <c r="C19" s="2">
        <f>0.1*C5</f>
        <v>20800</v>
      </c>
      <c r="D19" s="2">
        <f t="shared" ref="D19:G19" si="7">0.1*D5</f>
        <v>52000</v>
      </c>
      <c r="E19" s="2">
        <f t="shared" si="7"/>
        <v>61200</v>
      </c>
      <c r="F19" s="2">
        <f t="shared" si="7"/>
        <v>81600</v>
      </c>
      <c r="G19" s="2">
        <f t="shared" si="7"/>
        <v>17000</v>
      </c>
    </row>
    <row r="20" spans="1:18" x14ac:dyDescent="0.25">
      <c r="A20" t="s">
        <v>40</v>
      </c>
      <c r="B20" s="2">
        <v>0</v>
      </c>
      <c r="C20" s="2">
        <v>15000</v>
      </c>
      <c r="D20" s="2">
        <v>10000</v>
      </c>
      <c r="E20" s="2">
        <v>15000</v>
      </c>
      <c r="F20" s="2">
        <v>10000</v>
      </c>
      <c r="G20" s="2">
        <v>0</v>
      </c>
      <c r="M20" s="4"/>
      <c r="N20" s="4"/>
      <c r="O20" s="4"/>
      <c r="P20" s="4"/>
      <c r="Q20" s="4"/>
    </row>
    <row r="21" spans="1:18" x14ac:dyDescent="0.25">
      <c r="A21" t="s">
        <v>41</v>
      </c>
      <c r="B21" s="2">
        <v>0</v>
      </c>
      <c r="C21" s="2">
        <v>0</v>
      </c>
      <c r="D21" s="2">
        <v>5000</v>
      </c>
      <c r="E21" s="2">
        <v>0</v>
      </c>
      <c r="F21" s="2">
        <v>0</v>
      </c>
      <c r="G21" s="2">
        <v>0</v>
      </c>
      <c r="M21" s="2"/>
      <c r="N21" s="2"/>
      <c r="O21" s="2"/>
      <c r="P21" s="2"/>
      <c r="Q21" s="2"/>
      <c r="R21" s="10"/>
    </row>
    <row r="22" spans="1:18" x14ac:dyDescent="0.25">
      <c r="A22" t="s">
        <v>18</v>
      </c>
      <c r="B22" s="2">
        <v>3000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M22" s="2"/>
      <c r="N22" s="2"/>
      <c r="O22" s="2"/>
      <c r="P22" s="2"/>
      <c r="Q22" s="2"/>
      <c r="R22" s="10"/>
    </row>
    <row r="23" spans="1:18" x14ac:dyDescent="0.25">
      <c r="A23" s="3" t="s">
        <v>4</v>
      </c>
      <c r="B23" s="2">
        <f>SUM(B18:B22)</f>
        <v>19250</v>
      </c>
      <c r="C23" s="2">
        <f>SUM(C18:C22)</f>
        <v>52050</v>
      </c>
      <c r="D23" s="2">
        <f t="shared" ref="D23:G23" si="8">SUM(D18:D22)</f>
        <v>83250</v>
      </c>
      <c r="E23" s="2">
        <f t="shared" si="8"/>
        <v>107450</v>
      </c>
      <c r="F23" s="2">
        <f t="shared" si="8"/>
        <v>106600</v>
      </c>
      <c r="G23" s="2">
        <f t="shared" si="8"/>
        <v>32000</v>
      </c>
      <c r="M23" s="2"/>
      <c r="N23" s="2"/>
      <c r="O23" s="2"/>
      <c r="P23" s="2"/>
      <c r="Q23" s="2"/>
      <c r="R23" s="10"/>
    </row>
    <row r="24" spans="1:18" x14ac:dyDescent="0.25">
      <c r="A24" s="3" t="s">
        <v>19</v>
      </c>
      <c r="B24" s="2">
        <f>SUM(B16+B23)</f>
        <v>19250</v>
      </c>
      <c r="C24" s="2">
        <f>SUM(C16+C23)</f>
        <v>72850</v>
      </c>
      <c r="D24" s="2">
        <f t="shared" ref="D24:G24" si="9">SUM(D16+D23)</f>
        <v>135250</v>
      </c>
      <c r="E24" s="2">
        <f t="shared" si="9"/>
        <v>168650</v>
      </c>
      <c r="F24" s="2">
        <f t="shared" si="9"/>
        <v>188200</v>
      </c>
      <c r="G24" s="2">
        <f t="shared" si="9"/>
        <v>49000</v>
      </c>
      <c r="M24" s="2"/>
      <c r="N24" s="2"/>
      <c r="O24" s="2"/>
      <c r="P24" s="2"/>
      <c r="Q24" s="2"/>
    </row>
    <row r="25" spans="1:18" x14ac:dyDescent="0.25">
      <c r="A25" s="3" t="s">
        <v>20</v>
      </c>
      <c r="B25" s="2">
        <f>B12-B24</f>
        <v>-19250</v>
      </c>
      <c r="C25" s="2">
        <f>C12-C24</f>
        <v>-41650</v>
      </c>
      <c r="D25" s="2">
        <f t="shared" ref="D25:G25" si="10">D12-D24</f>
        <v>160750</v>
      </c>
      <c r="E25" s="2">
        <f t="shared" si="10"/>
        <v>155750</v>
      </c>
      <c r="F25" s="2">
        <f t="shared" si="10"/>
        <v>308600</v>
      </c>
      <c r="G25" s="2">
        <f t="shared" si="10"/>
        <v>27000</v>
      </c>
      <c r="M25" s="2"/>
      <c r="N25" s="2"/>
      <c r="O25" s="2"/>
      <c r="P25" s="2"/>
      <c r="Q25" s="2"/>
    </row>
    <row r="26" spans="1:18" x14ac:dyDescent="0.25">
      <c r="A26" s="3" t="s">
        <v>21</v>
      </c>
      <c r="B26" s="2"/>
      <c r="C26" s="2"/>
      <c r="D26" s="2"/>
      <c r="E26" s="2"/>
      <c r="F26" s="2"/>
      <c r="G26" s="2"/>
      <c r="M26" s="2"/>
      <c r="N26" s="2"/>
      <c r="O26" s="2"/>
      <c r="P26" s="2"/>
      <c r="Q26" s="2"/>
    </row>
    <row r="27" spans="1:18" x14ac:dyDescent="0.25">
      <c r="A27" t="s">
        <v>22</v>
      </c>
      <c r="B27" s="2">
        <f t="shared" ref="B27:C27" si="11">0.34*B25</f>
        <v>-6545.0000000000009</v>
      </c>
      <c r="C27" s="2">
        <f t="shared" si="11"/>
        <v>-14161.000000000002</v>
      </c>
      <c r="D27" s="2">
        <f>0.34*D25</f>
        <v>54655.000000000007</v>
      </c>
      <c r="E27" s="2">
        <f t="shared" ref="E27:G27" si="12">0.34*E25</f>
        <v>52955.000000000007</v>
      </c>
      <c r="F27" s="2">
        <f t="shared" si="12"/>
        <v>104924.00000000001</v>
      </c>
      <c r="G27" s="2">
        <f t="shared" si="12"/>
        <v>9180</v>
      </c>
      <c r="M27" s="2"/>
      <c r="N27" s="2"/>
      <c r="O27" s="2"/>
      <c r="P27" s="2"/>
      <c r="Q27" s="2"/>
    </row>
    <row r="28" spans="1:18" x14ac:dyDescent="0.25">
      <c r="A28" t="s">
        <v>23</v>
      </c>
      <c r="B28" s="2">
        <f t="shared" ref="B28:C28" si="13">0.01*B27</f>
        <v>-65.450000000000017</v>
      </c>
      <c r="C28" s="2">
        <f t="shared" si="13"/>
        <v>-141.61000000000001</v>
      </c>
      <c r="D28" s="2">
        <f>0.01*D27</f>
        <v>546.55000000000007</v>
      </c>
      <c r="E28" s="2">
        <f t="shared" ref="E28:G28" si="14">0.01*E27</f>
        <v>529.55000000000007</v>
      </c>
      <c r="F28" s="2">
        <f t="shared" si="14"/>
        <v>1049.2400000000002</v>
      </c>
      <c r="G28" s="2">
        <f t="shared" si="14"/>
        <v>91.8</v>
      </c>
    </row>
    <row r="29" spans="1:18" x14ac:dyDescent="0.25">
      <c r="A29" s="3" t="s">
        <v>24</v>
      </c>
      <c r="B29" s="2">
        <f t="shared" ref="B29:C29" si="15">B27-B28</f>
        <v>-6479.5500000000011</v>
      </c>
      <c r="C29" s="2">
        <f t="shared" si="15"/>
        <v>-14019.390000000001</v>
      </c>
      <c r="D29" s="2">
        <f>D27-D28</f>
        <v>54108.450000000004</v>
      </c>
      <c r="E29" s="2">
        <f t="shared" ref="E29:G29" si="16">E27-E28</f>
        <v>52425.450000000004</v>
      </c>
      <c r="F29" s="2">
        <f t="shared" si="16"/>
        <v>103874.76000000001</v>
      </c>
      <c r="G29" s="2">
        <f t="shared" si="16"/>
        <v>9088.2000000000007</v>
      </c>
    </row>
    <row r="30" spans="1:18" x14ac:dyDescent="0.25">
      <c r="A30" s="3" t="s">
        <v>25</v>
      </c>
      <c r="B30" s="2"/>
      <c r="C30" s="2"/>
      <c r="D30" s="2"/>
      <c r="E30" s="2"/>
      <c r="F30" s="2"/>
      <c r="G30" s="2"/>
    </row>
    <row r="31" spans="1:18" x14ac:dyDescent="0.25">
      <c r="A31" s="3" t="s">
        <v>26</v>
      </c>
      <c r="B31" s="2">
        <f>B25-B29</f>
        <v>-12770.449999999999</v>
      </c>
      <c r="C31" s="2">
        <f>C25-C29</f>
        <v>-27630.61</v>
      </c>
      <c r="D31" s="2">
        <f t="shared" ref="D31:G31" si="17">D25-D29</f>
        <v>106641.54999999999</v>
      </c>
      <c r="E31" s="2">
        <f t="shared" si="17"/>
        <v>103324.54999999999</v>
      </c>
      <c r="F31" s="2">
        <f t="shared" si="17"/>
        <v>204725.24</v>
      </c>
      <c r="G31" s="2">
        <f t="shared" si="17"/>
        <v>17911.8</v>
      </c>
    </row>
    <row r="32" spans="1:18" x14ac:dyDescent="0.25">
      <c r="A32" t="s">
        <v>8</v>
      </c>
      <c r="B32" s="2">
        <f>B18</f>
        <v>16250</v>
      </c>
      <c r="C32" s="2">
        <f>C18</f>
        <v>16250</v>
      </c>
      <c r="D32" s="2">
        <f t="shared" ref="D32:G32" si="18">D18</f>
        <v>16250</v>
      </c>
      <c r="E32" s="2">
        <f t="shared" si="18"/>
        <v>31250</v>
      </c>
      <c r="F32" s="2">
        <f t="shared" si="18"/>
        <v>15000</v>
      </c>
      <c r="G32" s="2">
        <f t="shared" si="18"/>
        <v>15000</v>
      </c>
    </row>
    <row r="33" spans="1:7" x14ac:dyDescent="0.25">
      <c r="A33" t="s">
        <v>27</v>
      </c>
      <c r="B33" s="2">
        <v>50000</v>
      </c>
      <c r="C33" s="2">
        <v>0</v>
      </c>
      <c r="D33" s="2">
        <v>0</v>
      </c>
      <c r="E33" s="2">
        <v>45000</v>
      </c>
      <c r="F33" s="2">
        <v>0</v>
      </c>
      <c r="G33" s="2">
        <v>0</v>
      </c>
    </row>
    <row r="34" spans="1:7" x14ac:dyDescent="0.25">
      <c r="A34" t="s">
        <v>28</v>
      </c>
      <c r="B34" s="2">
        <v>0</v>
      </c>
      <c r="C34" s="2">
        <f>0.1*(C5)</f>
        <v>20800</v>
      </c>
      <c r="D34" s="2">
        <f>0.1*(D5-C5)</f>
        <v>31200</v>
      </c>
      <c r="E34" s="2">
        <f>0.1*(E5-D5)</f>
        <v>9200</v>
      </c>
      <c r="F34" s="2">
        <f>0.1*(F5-E5)</f>
        <v>20400</v>
      </c>
      <c r="G34" s="2">
        <f>-SUM(C34:F34)</f>
        <v>-81600</v>
      </c>
    </row>
    <row r="35" spans="1:7" x14ac:dyDescent="0.25">
      <c r="A35" t="s">
        <v>29</v>
      </c>
      <c r="B35" s="2">
        <v>0</v>
      </c>
      <c r="C35" s="2">
        <f>0.1*C5</f>
        <v>20800</v>
      </c>
      <c r="D35" s="2">
        <f>0.1*(D5-C5)</f>
        <v>31200</v>
      </c>
      <c r="E35" s="2">
        <f>0.1*(E5-D5)</f>
        <v>9200</v>
      </c>
      <c r="F35" s="2">
        <f>0.1*(F5-E5)</f>
        <v>20400</v>
      </c>
      <c r="G35" s="2">
        <f>-0.8*(C35+D35+E35+F35)</f>
        <v>-65280</v>
      </c>
    </row>
    <row r="36" spans="1:7" x14ac:dyDescent="0.25">
      <c r="A36" t="s">
        <v>30</v>
      </c>
      <c r="B36" s="2">
        <v>0</v>
      </c>
      <c r="C36" s="2">
        <f>0.15*C5</f>
        <v>31200</v>
      </c>
      <c r="D36" s="2">
        <f>0.15*(D5-C5)</f>
        <v>46800</v>
      </c>
      <c r="E36" s="2">
        <f>0.15*(E5-D5)</f>
        <v>13800</v>
      </c>
      <c r="F36" s="2">
        <f>0.15*(F5-E5)</f>
        <v>30600</v>
      </c>
      <c r="G36" s="2">
        <f>-SUM(C36:F36)</f>
        <v>-122400</v>
      </c>
    </row>
    <row r="37" spans="1:7" x14ac:dyDescent="0.25">
      <c r="A37" t="s">
        <v>31</v>
      </c>
      <c r="B37" s="2">
        <f>B31+B32-B33-B34-B35-B36</f>
        <v>-46520.45</v>
      </c>
      <c r="C37" s="2">
        <f t="shared" ref="C37:G37" si="19">C31+C32-C33-C34-C35-C36</f>
        <v>-84180.61</v>
      </c>
      <c r="D37" s="2">
        <f t="shared" si="19"/>
        <v>13691.549999999988</v>
      </c>
      <c r="E37" s="2">
        <f t="shared" si="19"/>
        <v>57374.549999999988</v>
      </c>
      <c r="F37" s="2">
        <f t="shared" si="19"/>
        <v>148325.24</v>
      </c>
      <c r="G37" s="2">
        <f t="shared" si="19"/>
        <v>302191.8</v>
      </c>
    </row>
    <row r="38" spans="1:7" x14ac:dyDescent="0.25">
      <c r="A38" t="s">
        <v>32</v>
      </c>
      <c r="B38" s="2">
        <f>B37</f>
        <v>-46520.45</v>
      </c>
      <c r="C38" s="2">
        <f>C37/1.24</f>
        <v>-67887.588709677424</v>
      </c>
      <c r="D38" s="2">
        <f>D37/(1.24)^2</f>
        <v>8904.4940166493161</v>
      </c>
      <c r="E38" s="2">
        <f>E37/(1.24)^3</f>
        <v>30092.220595146176</v>
      </c>
      <c r="F38" s="2">
        <f>F37/(1.24)^4</f>
        <v>62737.660405123424</v>
      </c>
      <c r="G38" s="2">
        <f>G37/(1.24)^5</f>
        <v>103079.9619896168</v>
      </c>
    </row>
    <row r="39" spans="1:7" x14ac:dyDescent="0.25">
      <c r="A39" t="s">
        <v>33</v>
      </c>
      <c r="B39" s="2">
        <f>SUM(B38:G38)</f>
        <v>90406.298296858295</v>
      </c>
      <c r="C39" s="2"/>
      <c r="D39" s="2"/>
      <c r="E39" s="2"/>
      <c r="F39" s="2"/>
      <c r="G39" s="2"/>
    </row>
    <row r="40" spans="1:7" x14ac:dyDescent="0.25">
      <c r="A40" t="s">
        <v>34</v>
      </c>
      <c r="B40" s="6">
        <f>IRR(C38:G38,10%)</f>
        <v>0.42400955875879731</v>
      </c>
      <c r="C40" s="2"/>
      <c r="D40" s="2"/>
      <c r="E40" s="2"/>
      <c r="F40" s="2"/>
      <c r="G40" s="2"/>
    </row>
    <row r="41" spans="1:7" x14ac:dyDescent="0.25">
      <c r="A41" t="s">
        <v>10</v>
      </c>
      <c r="B41" s="7" t="s">
        <v>38</v>
      </c>
      <c r="C41" s="2"/>
      <c r="D41" s="2"/>
      <c r="E41" s="2"/>
      <c r="F41" s="2"/>
      <c r="G41" s="2"/>
    </row>
  </sheetData>
  <mergeCells count="1">
    <mergeCell ref="R21:R23"/>
  </mergeCells>
  <pageMargins left="0.7" right="0.7" top="0.75" bottom="0.75" header="0.3" footer="0.3"/>
  <ignoredErrors>
    <ignoredError sqref="G3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6BA49-D40C-44E5-A806-210E54271146}">
  <dimension ref="A1:R41"/>
  <sheetViews>
    <sheetView topLeftCell="A30" zoomScale="128" workbookViewId="0">
      <selection activeCell="C41" sqref="C41"/>
    </sheetView>
  </sheetViews>
  <sheetFormatPr defaultRowHeight="15" x14ac:dyDescent="0.25"/>
  <cols>
    <col min="1" max="1" width="27.5703125" customWidth="1"/>
    <col min="2" max="2" width="9.7109375" bestFit="1" customWidth="1"/>
    <col min="3" max="3" width="10.7109375" bestFit="1" customWidth="1"/>
    <col min="4" max="5" width="9.7109375" bestFit="1" customWidth="1"/>
    <col min="6" max="7" width="10.7109375" bestFit="1" customWidth="1"/>
    <col min="12" max="12" width="25" bestFit="1" customWidth="1"/>
    <col min="13" max="16" width="9.7109375" bestFit="1" customWidth="1"/>
    <col min="17" max="17" width="8.140625" bestFit="1" customWidth="1"/>
  </cols>
  <sheetData>
    <row r="1" spans="1:12" x14ac:dyDescent="0.25">
      <c r="B1" t="s">
        <v>42</v>
      </c>
      <c r="C1" s="4" t="s">
        <v>35</v>
      </c>
      <c r="D1" s="4" t="s">
        <v>36</v>
      </c>
      <c r="E1" s="4" t="s">
        <v>37</v>
      </c>
      <c r="F1" s="4" t="s">
        <v>38</v>
      </c>
      <c r="G1" s="4" t="s">
        <v>39</v>
      </c>
    </row>
    <row r="2" spans="1:12" x14ac:dyDescent="0.25">
      <c r="B2" s="4" t="s">
        <v>11</v>
      </c>
      <c r="C2" s="4" t="s">
        <v>11</v>
      </c>
      <c r="D2" s="4" t="s">
        <v>11</v>
      </c>
      <c r="E2" s="4" t="s">
        <v>11</v>
      </c>
      <c r="F2" s="4" t="s">
        <v>11</v>
      </c>
      <c r="G2" s="4" t="s">
        <v>11</v>
      </c>
    </row>
    <row r="3" spans="1:12" x14ac:dyDescent="0.25">
      <c r="A3" s="3" t="s">
        <v>0</v>
      </c>
      <c r="B3" s="2">
        <v>0</v>
      </c>
      <c r="C3" s="2">
        <v>4000</v>
      </c>
      <c r="D3" s="2">
        <v>10000</v>
      </c>
      <c r="E3" s="2">
        <v>18000</v>
      </c>
      <c r="F3" s="2">
        <v>24000</v>
      </c>
      <c r="G3" s="2">
        <v>5000</v>
      </c>
    </row>
    <row r="4" spans="1:12" x14ac:dyDescent="0.25">
      <c r="A4" s="3" t="s">
        <v>13</v>
      </c>
      <c r="B4" s="2">
        <v>0</v>
      </c>
      <c r="C4" s="2">
        <v>52</v>
      </c>
      <c r="D4" s="2">
        <v>52</v>
      </c>
      <c r="E4" s="2">
        <v>52</v>
      </c>
      <c r="F4" s="2">
        <v>52</v>
      </c>
      <c r="G4" s="2">
        <v>52</v>
      </c>
    </row>
    <row r="5" spans="1:12" x14ac:dyDescent="0.25">
      <c r="A5" s="3" t="s">
        <v>1</v>
      </c>
      <c r="B5" s="2">
        <v>0</v>
      </c>
      <c r="C5" s="2">
        <f>C3*C4</f>
        <v>208000</v>
      </c>
      <c r="D5" s="2">
        <f t="shared" ref="D5:G5" si="0">D3*D4</f>
        <v>520000</v>
      </c>
      <c r="E5" s="2">
        <f>E3*E4</f>
        <v>936000</v>
      </c>
      <c r="F5" s="2">
        <f t="shared" si="0"/>
        <v>1248000</v>
      </c>
      <c r="G5" s="2">
        <f t="shared" si="0"/>
        <v>260000</v>
      </c>
    </row>
    <row r="6" spans="1:12" x14ac:dyDescent="0.25">
      <c r="A6" s="3" t="s">
        <v>12</v>
      </c>
      <c r="B6" s="2"/>
      <c r="C6" s="2"/>
      <c r="D6" s="2"/>
      <c r="E6" s="2"/>
      <c r="F6" s="2"/>
      <c r="G6" s="2"/>
    </row>
    <row r="7" spans="1:12" x14ac:dyDescent="0.25">
      <c r="A7" t="s">
        <v>2</v>
      </c>
      <c r="B7" s="2">
        <v>0</v>
      </c>
      <c r="C7" s="2">
        <f>16*C3</f>
        <v>64000</v>
      </c>
      <c r="D7" s="2">
        <f>16*D3</f>
        <v>160000</v>
      </c>
      <c r="E7" s="2">
        <f>16*E3</f>
        <v>288000</v>
      </c>
      <c r="F7" s="2">
        <f>16*F3</f>
        <v>384000</v>
      </c>
      <c r="G7" s="2">
        <f>16*G3</f>
        <v>80000</v>
      </c>
    </row>
    <row r="8" spans="1:12" x14ac:dyDescent="0.25">
      <c r="A8" t="s">
        <v>3</v>
      </c>
      <c r="B8" s="2">
        <v>0</v>
      </c>
      <c r="C8" s="2">
        <f>0.2*C7</f>
        <v>12800</v>
      </c>
      <c r="D8" s="2">
        <f t="shared" ref="D8:G8" si="1">0.2*D7</f>
        <v>32000</v>
      </c>
      <c r="E8" s="2">
        <f t="shared" si="1"/>
        <v>57600</v>
      </c>
      <c r="F8" s="2">
        <f t="shared" si="1"/>
        <v>76800</v>
      </c>
      <c r="G8" s="2">
        <f t="shared" si="1"/>
        <v>16000</v>
      </c>
    </row>
    <row r="9" spans="1:12" x14ac:dyDescent="0.25">
      <c r="A9" s="3" t="s">
        <v>4</v>
      </c>
      <c r="B9" s="2">
        <v>0</v>
      </c>
      <c r="C9" s="2">
        <f>SUM(C7:C8)</f>
        <v>76800</v>
      </c>
      <c r="D9" s="2">
        <f t="shared" ref="D9:G9" si="2">SUM(D7:D8)</f>
        <v>192000</v>
      </c>
      <c r="E9" s="2">
        <f t="shared" si="2"/>
        <v>345600</v>
      </c>
      <c r="F9" s="2">
        <f t="shared" si="2"/>
        <v>460800</v>
      </c>
      <c r="G9" s="2">
        <f t="shared" si="2"/>
        <v>96000</v>
      </c>
      <c r="L9" s="1"/>
    </row>
    <row r="10" spans="1:12" x14ac:dyDescent="0.25">
      <c r="A10" s="3" t="s">
        <v>14</v>
      </c>
      <c r="B10" s="2">
        <v>0</v>
      </c>
      <c r="C10" s="2">
        <f>C5-C9</f>
        <v>131200</v>
      </c>
      <c r="D10" s="2">
        <f t="shared" ref="D10:G10" si="3">D5-D9</f>
        <v>328000</v>
      </c>
      <c r="E10" s="2">
        <f t="shared" si="3"/>
        <v>590400</v>
      </c>
      <c r="F10" s="2">
        <f t="shared" si="3"/>
        <v>787200</v>
      </c>
      <c r="G10" s="2">
        <f t="shared" si="3"/>
        <v>164000</v>
      </c>
    </row>
    <row r="11" spans="1:12" x14ac:dyDescent="0.25">
      <c r="A11" s="3" t="s">
        <v>15</v>
      </c>
      <c r="B11" s="2">
        <v>0</v>
      </c>
      <c r="C11" s="2">
        <v>100000</v>
      </c>
      <c r="D11" s="2">
        <v>80000</v>
      </c>
      <c r="E11" s="2">
        <v>50000</v>
      </c>
      <c r="F11" s="2">
        <v>60000</v>
      </c>
      <c r="G11" s="2">
        <v>10000</v>
      </c>
    </row>
    <row r="12" spans="1:12" x14ac:dyDescent="0.25">
      <c r="A12" s="3" t="s">
        <v>16</v>
      </c>
      <c r="B12" s="2">
        <v>0</v>
      </c>
      <c r="C12" s="2">
        <f>C10-C11</f>
        <v>31200</v>
      </c>
      <c r="D12" s="2">
        <f t="shared" ref="D12:G12" si="4">D10-D11</f>
        <v>248000</v>
      </c>
      <c r="E12" s="2">
        <f t="shared" si="4"/>
        <v>540400</v>
      </c>
      <c r="F12" s="2">
        <f t="shared" si="4"/>
        <v>727200</v>
      </c>
      <c r="G12" s="2">
        <f t="shared" si="4"/>
        <v>154000</v>
      </c>
    </row>
    <row r="13" spans="1:12" x14ac:dyDescent="0.25">
      <c r="A13" s="3" t="s">
        <v>5</v>
      </c>
      <c r="B13" s="2"/>
      <c r="C13" s="2"/>
      <c r="D13" s="2"/>
      <c r="E13" s="2"/>
      <c r="F13" s="2"/>
      <c r="G13" s="2"/>
      <c r="L13" s="1"/>
    </row>
    <row r="14" spans="1:12" x14ac:dyDescent="0.25">
      <c r="A14" t="s">
        <v>6</v>
      </c>
      <c r="B14" s="2"/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12" x14ac:dyDescent="0.25">
      <c r="A15" t="s">
        <v>7</v>
      </c>
      <c r="B15" s="2">
        <v>0</v>
      </c>
      <c r="C15" s="2">
        <f>0.1*C5</f>
        <v>20800</v>
      </c>
      <c r="D15" s="2">
        <f t="shared" ref="D15:G15" si="5">0.1*D5</f>
        <v>52000</v>
      </c>
      <c r="E15" s="2">
        <f t="shared" si="5"/>
        <v>93600</v>
      </c>
      <c r="F15" s="2">
        <f t="shared" si="5"/>
        <v>124800</v>
      </c>
      <c r="G15" s="2">
        <f t="shared" si="5"/>
        <v>26000</v>
      </c>
    </row>
    <row r="16" spans="1:12" x14ac:dyDescent="0.25">
      <c r="A16" s="3" t="s">
        <v>4</v>
      </c>
      <c r="B16" s="2">
        <v>0</v>
      </c>
      <c r="C16" s="2">
        <f>SUM(C14:C15)</f>
        <v>20800</v>
      </c>
      <c r="D16" s="2">
        <f t="shared" ref="D16:G16" si="6">SUM(D14:D15)</f>
        <v>52000</v>
      </c>
      <c r="E16" s="2">
        <f t="shared" si="6"/>
        <v>93600</v>
      </c>
      <c r="F16" s="2">
        <f t="shared" si="6"/>
        <v>124800</v>
      </c>
      <c r="G16" s="2">
        <f t="shared" si="6"/>
        <v>26000</v>
      </c>
    </row>
    <row r="17" spans="1:18" x14ac:dyDescent="0.25">
      <c r="A17" s="3" t="s">
        <v>17</v>
      </c>
      <c r="B17" s="2"/>
      <c r="C17" s="2"/>
      <c r="D17" s="2"/>
      <c r="E17" s="2"/>
      <c r="F17" s="2"/>
      <c r="G17" s="2"/>
    </row>
    <row r="18" spans="1:18" x14ac:dyDescent="0.25">
      <c r="A18" t="s">
        <v>8</v>
      </c>
      <c r="B18" s="2">
        <f>0.25*65000</f>
        <v>16250</v>
      </c>
      <c r="C18" s="2">
        <v>16250</v>
      </c>
      <c r="D18" s="2">
        <v>16250</v>
      </c>
      <c r="E18" s="2">
        <f>16250+15000</f>
        <v>31250</v>
      </c>
      <c r="F18" s="2">
        <v>15000</v>
      </c>
      <c r="G18" s="2">
        <v>15000</v>
      </c>
    </row>
    <row r="19" spans="1:18" x14ac:dyDescent="0.25">
      <c r="A19" t="s">
        <v>9</v>
      </c>
      <c r="B19" s="2">
        <v>0</v>
      </c>
      <c r="C19" s="2">
        <f>0.1*C5</f>
        <v>20800</v>
      </c>
      <c r="D19" s="2">
        <f t="shared" ref="D19:G19" si="7">0.1*D5</f>
        <v>52000</v>
      </c>
      <c r="E19" s="2">
        <f t="shared" si="7"/>
        <v>93600</v>
      </c>
      <c r="F19" s="2">
        <f t="shared" si="7"/>
        <v>124800</v>
      </c>
      <c r="G19" s="2">
        <f t="shared" si="7"/>
        <v>26000</v>
      </c>
    </row>
    <row r="20" spans="1:18" x14ac:dyDescent="0.25">
      <c r="A20" t="s">
        <v>40</v>
      </c>
      <c r="B20" s="2">
        <v>0</v>
      </c>
      <c r="C20" s="2">
        <v>15000</v>
      </c>
      <c r="D20" s="2">
        <v>10000</v>
      </c>
      <c r="E20" s="2">
        <v>15000</v>
      </c>
      <c r="F20" s="2">
        <v>10000</v>
      </c>
      <c r="G20" s="2">
        <v>0</v>
      </c>
      <c r="M20" s="4"/>
      <c r="N20" s="4"/>
      <c r="O20" s="4"/>
      <c r="P20" s="4"/>
      <c r="Q20" s="4"/>
    </row>
    <row r="21" spans="1:18" x14ac:dyDescent="0.25">
      <c r="A21" t="s">
        <v>41</v>
      </c>
      <c r="B21" s="2">
        <v>0</v>
      </c>
      <c r="C21" s="2">
        <v>0</v>
      </c>
      <c r="D21" s="2">
        <v>5000</v>
      </c>
      <c r="E21" s="2">
        <v>0</v>
      </c>
      <c r="F21" s="2">
        <v>0</v>
      </c>
      <c r="G21" s="2">
        <v>0</v>
      </c>
      <c r="M21" s="2"/>
      <c r="N21" s="2"/>
      <c r="O21" s="2"/>
      <c r="P21" s="2"/>
      <c r="Q21" s="2"/>
      <c r="R21" s="10"/>
    </row>
    <row r="22" spans="1:18" x14ac:dyDescent="0.25">
      <c r="A22" t="s">
        <v>18</v>
      </c>
      <c r="B22" s="2">
        <v>3000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M22" s="2"/>
      <c r="N22" s="2"/>
      <c r="O22" s="2"/>
      <c r="P22" s="2"/>
      <c r="Q22" s="2"/>
      <c r="R22" s="10"/>
    </row>
    <row r="23" spans="1:18" x14ac:dyDescent="0.25">
      <c r="A23" s="3" t="s">
        <v>4</v>
      </c>
      <c r="B23" s="2">
        <f>SUM(B18:B22)</f>
        <v>19250</v>
      </c>
      <c r="C23" s="2">
        <f>SUM(C18:C22)</f>
        <v>52050</v>
      </c>
      <c r="D23" s="2">
        <f t="shared" ref="D23:G23" si="8">SUM(D18:D22)</f>
        <v>83250</v>
      </c>
      <c r="E23" s="2">
        <f t="shared" si="8"/>
        <v>139850</v>
      </c>
      <c r="F23" s="2">
        <f t="shared" si="8"/>
        <v>149800</v>
      </c>
      <c r="G23" s="2">
        <f t="shared" si="8"/>
        <v>41000</v>
      </c>
      <c r="M23" s="2"/>
      <c r="N23" s="2"/>
      <c r="O23" s="2"/>
      <c r="P23" s="2"/>
      <c r="Q23" s="2"/>
      <c r="R23" s="10"/>
    </row>
    <row r="24" spans="1:18" x14ac:dyDescent="0.25">
      <c r="A24" s="3" t="s">
        <v>19</v>
      </c>
      <c r="B24" s="2">
        <f>SUM(B16+B23)</f>
        <v>19250</v>
      </c>
      <c r="C24" s="2">
        <f>SUM(C16+C23)</f>
        <v>72850</v>
      </c>
      <c r="D24" s="2">
        <f t="shared" ref="D24:G24" si="9">SUM(D16+D23)</f>
        <v>135250</v>
      </c>
      <c r="E24" s="2">
        <f t="shared" si="9"/>
        <v>233450</v>
      </c>
      <c r="F24" s="2">
        <f t="shared" si="9"/>
        <v>274600</v>
      </c>
      <c r="G24" s="2">
        <f t="shared" si="9"/>
        <v>67000</v>
      </c>
      <c r="M24" s="2"/>
      <c r="N24" s="2"/>
      <c r="O24" s="2"/>
      <c r="P24" s="2"/>
      <c r="Q24" s="2"/>
    </row>
    <row r="25" spans="1:18" x14ac:dyDescent="0.25">
      <c r="A25" s="3" t="s">
        <v>20</v>
      </c>
      <c r="B25" s="2">
        <f>B12-B24</f>
        <v>-19250</v>
      </c>
      <c r="C25" s="2">
        <f>C12-C24</f>
        <v>-41650</v>
      </c>
      <c r="D25" s="2">
        <f t="shared" ref="D25:G25" si="10">D12-D24</f>
        <v>112750</v>
      </c>
      <c r="E25" s="2">
        <f t="shared" si="10"/>
        <v>306950</v>
      </c>
      <c r="F25" s="2">
        <f t="shared" si="10"/>
        <v>452600</v>
      </c>
      <c r="G25" s="2">
        <f t="shared" si="10"/>
        <v>87000</v>
      </c>
      <c r="M25" s="2"/>
      <c r="N25" s="2"/>
      <c r="O25" s="2"/>
      <c r="P25" s="2"/>
      <c r="Q25" s="2"/>
    </row>
    <row r="26" spans="1:18" x14ac:dyDescent="0.25">
      <c r="A26" s="3" t="s">
        <v>21</v>
      </c>
      <c r="B26" s="2"/>
      <c r="C26" s="2"/>
      <c r="D26" s="2"/>
      <c r="E26" s="2"/>
      <c r="F26" s="2"/>
      <c r="G26" s="2"/>
      <c r="M26" s="2"/>
      <c r="N26" s="2"/>
      <c r="O26" s="2"/>
      <c r="P26" s="2"/>
      <c r="Q26" s="2"/>
    </row>
    <row r="27" spans="1:18" x14ac:dyDescent="0.25">
      <c r="A27" t="s">
        <v>22</v>
      </c>
      <c r="B27" s="2">
        <f t="shared" ref="B27:C27" si="11">0.34*B25</f>
        <v>-6545.0000000000009</v>
      </c>
      <c r="C27" s="2">
        <f t="shared" si="11"/>
        <v>-14161.000000000002</v>
      </c>
      <c r="D27" s="2">
        <f>0.34*D25</f>
        <v>38335</v>
      </c>
      <c r="E27" s="2">
        <f t="shared" ref="E27:G27" si="12">0.34*E25</f>
        <v>104363.00000000001</v>
      </c>
      <c r="F27" s="2">
        <f t="shared" si="12"/>
        <v>153884</v>
      </c>
      <c r="G27" s="2">
        <f t="shared" si="12"/>
        <v>29580.000000000004</v>
      </c>
      <c r="M27" s="2"/>
      <c r="N27" s="2"/>
      <c r="O27" s="2"/>
      <c r="P27" s="2"/>
      <c r="Q27" s="2"/>
    </row>
    <row r="28" spans="1:18" x14ac:dyDescent="0.25">
      <c r="A28" t="s">
        <v>23</v>
      </c>
      <c r="B28" s="2">
        <f t="shared" ref="B28:C28" si="13">0.01*B27</f>
        <v>-65.450000000000017</v>
      </c>
      <c r="C28" s="2">
        <f t="shared" si="13"/>
        <v>-141.61000000000001</v>
      </c>
      <c r="D28" s="2">
        <f>0.01*D27</f>
        <v>383.35</v>
      </c>
      <c r="E28" s="2">
        <f t="shared" ref="E28:G28" si="14">0.01*E27</f>
        <v>1043.6300000000001</v>
      </c>
      <c r="F28" s="2">
        <f t="shared" si="14"/>
        <v>1538.8400000000001</v>
      </c>
      <c r="G28" s="2">
        <f t="shared" si="14"/>
        <v>295.80000000000007</v>
      </c>
    </row>
    <row r="29" spans="1:18" x14ac:dyDescent="0.25">
      <c r="A29" s="3" t="s">
        <v>24</v>
      </c>
      <c r="B29" s="2">
        <f t="shared" ref="B29:C29" si="15">B27-B28</f>
        <v>-6479.5500000000011</v>
      </c>
      <c r="C29" s="2">
        <f t="shared" si="15"/>
        <v>-14019.390000000001</v>
      </c>
      <c r="D29" s="2">
        <f>D27-D28</f>
        <v>37951.65</v>
      </c>
      <c r="E29" s="2">
        <f t="shared" ref="E29:G29" si="16">E27-E28</f>
        <v>103319.37000000001</v>
      </c>
      <c r="F29" s="2">
        <f t="shared" si="16"/>
        <v>152345.16</v>
      </c>
      <c r="G29" s="2">
        <f t="shared" si="16"/>
        <v>29284.200000000004</v>
      </c>
    </row>
    <row r="30" spans="1:18" x14ac:dyDescent="0.25">
      <c r="A30" s="3" t="s">
        <v>25</v>
      </c>
      <c r="B30" s="2"/>
      <c r="C30" s="2"/>
      <c r="D30" s="2"/>
      <c r="E30" s="2"/>
      <c r="F30" s="2"/>
      <c r="G30" s="2"/>
    </row>
    <row r="31" spans="1:18" x14ac:dyDescent="0.25">
      <c r="A31" s="3" t="s">
        <v>26</v>
      </c>
      <c r="B31" s="2">
        <f>B25-B29</f>
        <v>-12770.449999999999</v>
      </c>
      <c r="C31" s="2">
        <f>C25-C29</f>
        <v>-27630.61</v>
      </c>
      <c r="D31" s="2">
        <f t="shared" ref="D31:G31" si="17">D25-D29</f>
        <v>74798.350000000006</v>
      </c>
      <c r="E31" s="2">
        <f t="shared" si="17"/>
        <v>203630.63</v>
      </c>
      <c r="F31" s="2">
        <f t="shared" si="17"/>
        <v>300254.83999999997</v>
      </c>
      <c r="G31" s="2">
        <f t="shared" si="17"/>
        <v>57715.799999999996</v>
      </c>
    </row>
    <row r="32" spans="1:18" x14ac:dyDescent="0.25">
      <c r="A32" t="s">
        <v>8</v>
      </c>
      <c r="B32" s="2">
        <f>B18</f>
        <v>16250</v>
      </c>
      <c r="C32" s="2">
        <f>C18</f>
        <v>16250</v>
      </c>
      <c r="D32" s="2">
        <f t="shared" ref="D32:G32" si="18">D18</f>
        <v>16250</v>
      </c>
      <c r="E32" s="2">
        <f t="shared" si="18"/>
        <v>31250</v>
      </c>
      <c r="F32" s="2">
        <f t="shared" si="18"/>
        <v>15000</v>
      </c>
      <c r="G32" s="2">
        <f t="shared" si="18"/>
        <v>15000</v>
      </c>
    </row>
    <row r="33" spans="1:7" x14ac:dyDescent="0.25">
      <c r="A33" t="s">
        <v>27</v>
      </c>
      <c r="B33" s="2">
        <v>50000</v>
      </c>
      <c r="C33" s="2">
        <v>0</v>
      </c>
      <c r="D33" s="2">
        <v>0</v>
      </c>
      <c r="E33" s="2">
        <v>45000</v>
      </c>
      <c r="F33" s="2">
        <v>0</v>
      </c>
      <c r="G33" s="2">
        <v>0</v>
      </c>
    </row>
    <row r="34" spans="1:7" x14ac:dyDescent="0.25">
      <c r="A34" t="s">
        <v>28</v>
      </c>
      <c r="B34" s="2">
        <v>0</v>
      </c>
      <c r="C34" s="2">
        <v>20800</v>
      </c>
      <c r="D34" s="2">
        <v>31200</v>
      </c>
      <c r="E34" s="2">
        <v>41600</v>
      </c>
      <c r="F34" s="2">
        <v>31200</v>
      </c>
      <c r="G34" s="2">
        <v>-124800</v>
      </c>
    </row>
    <row r="35" spans="1:7" x14ac:dyDescent="0.25">
      <c r="A35" t="s">
        <v>29</v>
      </c>
      <c r="B35" s="2">
        <v>0</v>
      </c>
      <c r="C35" s="2">
        <v>20800</v>
      </c>
      <c r="D35" s="2">
        <v>31200</v>
      </c>
      <c r="E35" s="2">
        <v>41600</v>
      </c>
      <c r="F35" s="2">
        <v>31200</v>
      </c>
      <c r="G35" s="2">
        <v>-99840</v>
      </c>
    </row>
    <row r="36" spans="1:7" x14ac:dyDescent="0.25">
      <c r="A36" t="s">
        <v>30</v>
      </c>
      <c r="B36" s="2">
        <v>0</v>
      </c>
      <c r="C36" s="2">
        <v>31200</v>
      </c>
      <c r="D36" s="2">
        <v>46800</v>
      </c>
      <c r="E36" s="2">
        <v>62400</v>
      </c>
      <c r="F36" s="2">
        <v>46800</v>
      </c>
      <c r="G36" s="2">
        <v>-187200</v>
      </c>
    </row>
    <row r="37" spans="1:7" x14ac:dyDescent="0.25">
      <c r="A37" t="s">
        <v>31</v>
      </c>
      <c r="B37" s="2">
        <f>B31+B32-B33-B34-B35-B36</f>
        <v>-46520.45</v>
      </c>
      <c r="C37" s="2">
        <f t="shared" ref="C37:G37" si="19">C31+C32-C33-C34-C35-C36</f>
        <v>-84180.61</v>
      </c>
      <c r="D37" s="2">
        <f t="shared" si="19"/>
        <v>-18151.649999999994</v>
      </c>
      <c r="E37" s="2">
        <f t="shared" si="19"/>
        <v>44280.630000000005</v>
      </c>
      <c r="F37" s="2">
        <f t="shared" si="19"/>
        <v>206054.83999999997</v>
      </c>
      <c r="G37" s="2">
        <f t="shared" si="19"/>
        <v>484555.8</v>
      </c>
    </row>
    <row r="38" spans="1:7" x14ac:dyDescent="0.25">
      <c r="A38" t="s">
        <v>32</v>
      </c>
      <c r="B38" s="2">
        <f>B37</f>
        <v>-46520.45</v>
      </c>
      <c r="C38" s="2">
        <f>C37/1.24</f>
        <v>-67887.588709677424</v>
      </c>
      <c r="D38" s="2">
        <f>D37/(1.24)^2</f>
        <v>-11805.18340270551</v>
      </c>
      <c r="E38" s="2">
        <f>E37/(1.24)^3</f>
        <v>23224.626355275086</v>
      </c>
      <c r="F38" s="2">
        <f>F37/(1.24)^4</f>
        <v>87155.757015812283</v>
      </c>
      <c r="G38" s="2">
        <f>G37/(1.24)^5</f>
        <v>165285.73391418418</v>
      </c>
    </row>
    <row r="39" spans="1:7" x14ac:dyDescent="0.25">
      <c r="A39" t="s">
        <v>33</v>
      </c>
      <c r="B39" s="2">
        <f>SUM(B38:G38)</f>
        <v>149452.89517288862</v>
      </c>
      <c r="C39" s="2"/>
      <c r="D39" s="2"/>
      <c r="E39" s="2"/>
      <c r="F39" s="2"/>
      <c r="G39" s="2"/>
    </row>
    <row r="40" spans="1:7" x14ac:dyDescent="0.25">
      <c r="A40" t="s">
        <v>34</v>
      </c>
      <c r="B40" s="6">
        <f>IRR(C38:G38,10%)</f>
        <v>0.45584899105582366</v>
      </c>
      <c r="C40" s="2"/>
      <c r="D40" s="2"/>
      <c r="E40" s="2"/>
      <c r="F40" s="2"/>
      <c r="G40" s="2"/>
    </row>
    <row r="41" spans="1:7" x14ac:dyDescent="0.25">
      <c r="A41" t="s">
        <v>10</v>
      </c>
      <c r="B41" s="7" t="s">
        <v>38</v>
      </c>
      <c r="C41" s="2"/>
      <c r="D41" s="2"/>
      <c r="E41" s="2"/>
      <c r="F41" s="2"/>
      <c r="G41" s="2"/>
    </row>
  </sheetData>
  <mergeCells count="1">
    <mergeCell ref="R21:R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885E5-C5FA-43CA-9AFF-452D4CFE8D46}">
  <dimension ref="A1:R41"/>
  <sheetViews>
    <sheetView zoomScale="127" workbookViewId="0">
      <selection activeCell="B40" sqref="B40"/>
    </sheetView>
  </sheetViews>
  <sheetFormatPr defaultRowHeight="15" x14ac:dyDescent="0.25"/>
  <cols>
    <col min="1" max="1" width="27.5703125" customWidth="1"/>
    <col min="2" max="2" width="9.7109375" bestFit="1" customWidth="1"/>
    <col min="3" max="3" width="10.7109375" bestFit="1" customWidth="1"/>
    <col min="4" max="5" width="9.7109375" bestFit="1" customWidth="1"/>
    <col min="6" max="7" width="10.7109375" bestFit="1" customWidth="1"/>
    <col min="12" max="12" width="25" bestFit="1" customWidth="1"/>
    <col min="13" max="16" width="9.7109375" bestFit="1" customWidth="1"/>
    <col min="17" max="17" width="8.140625" bestFit="1" customWidth="1"/>
  </cols>
  <sheetData>
    <row r="1" spans="1:12" x14ac:dyDescent="0.25">
      <c r="B1" t="s">
        <v>42</v>
      </c>
      <c r="C1" s="4" t="s">
        <v>35</v>
      </c>
      <c r="D1" s="4" t="s">
        <v>36</v>
      </c>
      <c r="E1" s="4" t="s">
        <v>37</v>
      </c>
      <c r="F1" s="4" t="s">
        <v>38</v>
      </c>
      <c r="G1" s="4" t="s">
        <v>39</v>
      </c>
    </row>
    <row r="2" spans="1:12" x14ac:dyDescent="0.25">
      <c r="B2" s="4" t="s">
        <v>11</v>
      </c>
      <c r="C2" s="4" t="s">
        <v>11</v>
      </c>
      <c r="D2" s="4" t="s">
        <v>11</v>
      </c>
      <c r="E2" s="4" t="s">
        <v>11</v>
      </c>
      <c r="F2" s="4" t="s">
        <v>11</v>
      </c>
      <c r="G2" s="4" t="s">
        <v>11</v>
      </c>
    </row>
    <row r="3" spans="1:12" x14ac:dyDescent="0.25">
      <c r="A3" s="3" t="s">
        <v>0</v>
      </c>
      <c r="B3" s="2">
        <v>0</v>
      </c>
      <c r="C3" s="2">
        <v>4000</v>
      </c>
      <c r="D3" s="2">
        <v>10000</v>
      </c>
      <c r="E3" s="2">
        <v>18000</v>
      </c>
      <c r="F3" s="2">
        <v>24000</v>
      </c>
      <c r="G3" s="2">
        <v>5000</v>
      </c>
    </row>
    <row r="4" spans="1:12" x14ac:dyDescent="0.25">
      <c r="A4" s="3" t="s">
        <v>13</v>
      </c>
      <c r="B4" s="2">
        <v>0</v>
      </c>
      <c r="C4" s="2">
        <v>52</v>
      </c>
      <c r="D4" s="2">
        <v>52</v>
      </c>
      <c r="E4" s="2">
        <v>52</v>
      </c>
      <c r="F4" s="2">
        <v>52</v>
      </c>
      <c r="G4" s="2">
        <v>52</v>
      </c>
    </row>
    <row r="5" spans="1:12" x14ac:dyDescent="0.25">
      <c r="A5" s="3" t="s">
        <v>1</v>
      </c>
      <c r="B5" s="2">
        <v>0</v>
      </c>
      <c r="C5" s="2">
        <f>C3*C4</f>
        <v>208000</v>
      </c>
      <c r="D5" s="2">
        <f t="shared" ref="D5:G5" si="0">D3*D4</f>
        <v>520000</v>
      </c>
      <c r="E5" s="2">
        <f>E3*E4</f>
        <v>936000</v>
      </c>
      <c r="F5" s="2">
        <f t="shared" si="0"/>
        <v>1248000</v>
      </c>
      <c r="G5" s="2">
        <f t="shared" si="0"/>
        <v>260000</v>
      </c>
    </row>
    <row r="6" spans="1:12" x14ac:dyDescent="0.25">
      <c r="A6" s="3" t="s">
        <v>12</v>
      </c>
      <c r="B6" s="2"/>
      <c r="C6" s="2"/>
      <c r="D6" s="2"/>
      <c r="E6" s="2"/>
      <c r="F6" s="2"/>
      <c r="G6" s="2"/>
    </row>
    <row r="7" spans="1:12" x14ac:dyDescent="0.25">
      <c r="A7" t="s">
        <v>2</v>
      </c>
      <c r="B7" s="2">
        <v>0</v>
      </c>
      <c r="C7" s="2">
        <f>16*C3</f>
        <v>64000</v>
      </c>
      <c r="D7" s="2">
        <f>12*D3</f>
        <v>120000</v>
      </c>
      <c r="E7" s="2">
        <f>11*E3</f>
        <v>198000</v>
      </c>
      <c r="F7" s="2">
        <f>9*F3</f>
        <v>216000</v>
      </c>
      <c r="G7" s="2">
        <f>14*G3</f>
        <v>70000</v>
      </c>
    </row>
    <row r="8" spans="1:12" x14ac:dyDescent="0.25">
      <c r="A8" t="s">
        <v>3</v>
      </c>
      <c r="B8" s="2">
        <v>0</v>
      </c>
      <c r="C8" s="2">
        <f>0.2*C7</f>
        <v>12800</v>
      </c>
      <c r="D8" s="2">
        <f t="shared" ref="D8:G8" si="1">0.2*D7</f>
        <v>24000</v>
      </c>
      <c r="E8" s="2">
        <f t="shared" si="1"/>
        <v>39600</v>
      </c>
      <c r="F8" s="2">
        <f t="shared" si="1"/>
        <v>43200</v>
      </c>
      <c r="G8" s="2">
        <f t="shared" si="1"/>
        <v>14000</v>
      </c>
    </row>
    <row r="9" spans="1:12" x14ac:dyDescent="0.25">
      <c r="A9" s="3" t="s">
        <v>4</v>
      </c>
      <c r="B9" s="2">
        <v>0</v>
      </c>
      <c r="C9" s="2">
        <f>SUM(C7:C8)</f>
        <v>76800</v>
      </c>
      <c r="D9" s="2">
        <f t="shared" ref="D9:G9" si="2">SUM(D7:D8)</f>
        <v>144000</v>
      </c>
      <c r="E9" s="2">
        <f t="shared" si="2"/>
        <v>237600</v>
      </c>
      <c r="F9" s="2">
        <f t="shared" si="2"/>
        <v>259200</v>
      </c>
      <c r="G9" s="2">
        <f t="shared" si="2"/>
        <v>84000</v>
      </c>
      <c r="L9" s="1"/>
    </row>
    <row r="10" spans="1:12" x14ac:dyDescent="0.25">
      <c r="A10" s="3" t="s">
        <v>14</v>
      </c>
      <c r="B10" s="2">
        <v>0</v>
      </c>
      <c r="C10" s="2">
        <f>C5-C9</f>
        <v>131200</v>
      </c>
      <c r="D10" s="2">
        <f t="shared" ref="D10:G10" si="3">D5-D9</f>
        <v>376000</v>
      </c>
      <c r="E10" s="2">
        <f t="shared" si="3"/>
        <v>698400</v>
      </c>
      <c r="F10" s="2">
        <f t="shared" si="3"/>
        <v>988800</v>
      </c>
      <c r="G10" s="2">
        <f t="shared" si="3"/>
        <v>176000</v>
      </c>
    </row>
    <row r="11" spans="1:12" x14ac:dyDescent="0.25">
      <c r="A11" s="3" t="s">
        <v>15</v>
      </c>
      <c r="B11" s="2">
        <v>0</v>
      </c>
      <c r="C11" s="2">
        <v>100000</v>
      </c>
      <c r="D11" s="2">
        <f>2*80000</f>
        <v>160000</v>
      </c>
      <c r="E11" s="2">
        <f>2*50000</f>
        <v>100000</v>
      </c>
      <c r="F11" s="2">
        <f>2*60000</f>
        <v>120000</v>
      </c>
      <c r="G11" s="2">
        <f>2*10000</f>
        <v>20000</v>
      </c>
    </row>
    <row r="12" spans="1:12" x14ac:dyDescent="0.25">
      <c r="A12" s="3" t="s">
        <v>16</v>
      </c>
      <c r="B12" s="2">
        <v>0</v>
      </c>
      <c r="C12" s="2">
        <f>C10-C11</f>
        <v>31200</v>
      </c>
      <c r="D12" s="2">
        <f t="shared" ref="D12:G12" si="4">D10-D11</f>
        <v>216000</v>
      </c>
      <c r="E12" s="2">
        <f t="shared" si="4"/>
        <v>598400</v>
      </c>
      <c r="F12" s="2">
        <f t="shared" si="4"/>
        <v>868800</v>
      </c>
      <c r="G12" s="2">
        <f t="shared" si="4"/>
        <v>156000</v>
      </c>
    </row>
    <row r="13" spans="1:12" x14ac:dyDescent="0.25">
      <c r="A13" s="3" t="s">
        <v>5</v>
      </c>
      <c r="B13" s="2"/>
      <c r="C13" s="2"/>
      <c r="D13" s="2"/>
      <c r="E13" s="2"/>
      <c r="F13" s="2"/>
      <c r="G13" s="2"/>
      <c r="L13" s="1"/>
    </row>
    <row r="14" spans="1:12" x14ac:dyDescent="0.25">
      <c r="A14" t="s">
        <v>6</v>
      </c>
      <c r="B14" s="2"/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12" x14ac:dyDescent="0.25">
      <c r="A15" t="s">
        <v>7</v>
      </c>
      <c r="B15" s="2">
        <v>0</v>
      </c>
      <c r="C15" s="2">
        <f>0.1*C5</f>
        <v>20800</v>
      </c>
      <c r="D15" s="2">
        <f t="shared" ref="D15:G15" si="5">0.1*D5</f>
        <v>52000</v>
      </c>
      <c r="E15" s="2">
        <f t="shared" si="5"/>
        <v>93600</v>
      </c>
      <c r="F15" s="2">
        <f t="shared" si="5"/>
        <v>124800</v>
      </c>
      <c r="G15" s="2">
        <f t="shared" si="5"/>
        <v>26000</v>
      </c>
    </row>
    <row r="16" spans="1:12" x14ac:dyDescent="0.25">
      <c r="A16" s="3" t="s">
        <v>4</v>
      </c>
      <c r="B16" s="2">
        <v>0</v>
      </c>
      <c r="C16" s="2">
        <f>SUM(C14:C15)</f>
        <v>20800</v>
      </c>
      <c r="D16" s="2">
        <f t="shared" ref="D16:G16" si="6">SUM(D14:D15)</f>
        <v>52000</v>
      </c>
      <c r="E16" s="2">
        <f t="shared" si="6"/>
        <v>93600</v>
      </c>
      <c r="F16" s="2">
        <f t="shared" si="6"/>
        <v>124800</v>
      </c>
      <c r="G16" s="2">
        <f t="shared" si="6"/>
        <v>26000</v>
      </c>
    </row>
    <row r="17" spans="1:18" x14ac:dyDescent="0.25">
      <c r="A17" s="3" t="s">
        <v>17</v>
      </c>
      <c r="B17" s="2"/>
      <c r="C17" s="2"/>
      <c r="D17" s="2"/>
      <c r="E17" s="2"/>
      <c r="F17" s="2"/>
      <c r="G17" s="2"/>
    </row>
    <row r="18" spans="1:18" x14ac:dyDescent="0.25">
      <c r="A18" t="s">
        <v>8</v>
      </c>
      <c r="B18" s="2">
        <f>0.25*65000</f>
        <v>16250</v>
      </c>
      <c r="C18" s="2">
        <v>16250</v>
      </c>
      <c r="D18" s="2">
        <v>16250</v>
      </c>
      <c r="E18" s="2">
        <f>16250+15000</f>
        <v>31250</v>
      </c>
      <c r="F18" s="2">
        <v>15000</v>
      </c>
      <c r="G18" s="2">
        <v>15000</v>
      </c>
    </row>
    <row r="19" spans="1:18" x14ac:dyDescent="0.25">
      <c r="A19" t="s">
        <v>9</v>
      </c>
      <c r="B19" s="2">
        <v>0</v>
      </c>
      <c r="C19" s="2">
        <f>0.1*C5</f>
        <v>20800</v>
      </c>
      <c r="D19" s="2">
        <f t="shared" ref="D19:G19" si="7">0.1*D5</f>
        <v>52000</v>
      </c>
      <c r="E19" s="2">
        <f t="shared" si="7"/>
        <v>93600</v>
      </c>
      <c r="F19" s="2">
        <f t="shared" si="7"/>
        <v>124800</v>
      </c>
      <c r="G19" s="2">
        <f t="shared" si="7"/>
        <v>26000</v>
      </c>
    </row>
    <row r="20" spans="1:18" x14ac:dyDescent="0.25">
      <c r="A20" t="s">
        <v>40</v>
      </c>
      <c r="B20" s="2">
        <v>0</v>
      </c>
      <c r="C20" s="2">
        <v>15000</v>
      </c>
      <c r="D20" s="2">
        <v>10000</v>
      </c>
      <c r="E20" s="2">
        <v>15000</v>
      </c>
      <c r="F20" s="2">
        <v>10000</v>
      </c>
      <c r="G20" s="2">
        <v>0</v>
      </c>
      <c r="M20" s="4"/>
      <c r="N20" s="4"/>
      <c r="O20" s="4"/>
      <c r="P20" s="4"/>
      <c r="Q20" s="4"/>
    </row>
    <row r="21" spans="1:18" x14ac:dyDescent="0.25">
      <c r="A21" t="s">
        <v>41</v>
      </c>
      <c r="B21" s="2">
        <v>0</v>
      </c>
      <c r="C21" s="2">
        <v>0</v>
      </c>
      <c r="D21" s="2">
        <v>5000</v>
      </c>
      <c r="E21" s="2">
        <v>0</v>
      </c>
      <c r="F21" s="2">
        <v>0</v>
      </c>
      <c r="G21" s="2">
        <v>0</v>
      </c>
      <c r="M21" s="2"/>
      <c r="N21" s="2"/>
      <c r="O21" s="2"/>
      <c r="P21" s="2"/>
      <c r="Q21" s="2"/>
      <c r="R21" s="10"/>
    </row>
    <row r="22" spans="1:18" x14ac:dyDescent="0.25">
      <c r="A22" t="s">
        <v>18</v>
      </c>
      <c r="B22" s="2">
        <v>3000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M22" s="2"/>
      <c r="N22" s="2"/>
      <c r="O22" s="2"/>
      <c r="P22" s="2"/>
      <c r="Q22" s="2"/>
      <c r="R22" s="10"/>
    </row>
    <row r="23" spans="1:18" x14ac:dyDescent="0.25">
      <c r="A23" s="3" t="s">
        <v>4</v>
      </c>
      <c r="B23" s="2">
        <f>SUM(B18:B22)</f>
        <v>19250</v>
      </c>
      <c r="C23" s="2">
        <f>SUM(C18:C22)</f>
        <v>52050</v>
      </c>
      <c r="D23" s="2">
        <f t="shared" ref="D23:G23" si="8">SUM(D18:D22)</f>
        <v>83250</v>
      </c>
      <c r="E23" s="2">
        <f t="shared" si="8"/>
        <v>139850</v>
      </c>
      <c r="F23" s="2">
        <f t="shared" si="8"/>
        <v>149800</v>
      </c>
      <c r="G23" s="2">
        <f t="shared" si="8"/>
        <v>41000</v>
      </c>
      <c r="M23" s="2"/>
      <c r="N23" s="2"/>
      <c r="O23" s="2"/>
      <c r="P23" s="2"/>
      <c r="Q23" s="2"/>
      <c r="R23" s="10"/>
    </row>
    <row r="24" spans="1:18" x14ac:dyDescent="0.25">
      <c r="A24" s="3" t="s">
        <v>19</v>
      </c>
      <c r="B24" s="2">
        <f>SUM(B16+B23)</f>
        <v>19250</v>
      </c>
      <c r="C24" s="2">
        <f>SUM(C16+C23)</f>
        <v>72850</v>
      </c>
      <c r="D24" s="2">
        <f t="shared" ref="D24:G24" si="9">SUM(D16+D23)</f>
        <v>135250</v>
      </c>
      <c r="E24" s="2">
        <f t="shared" si="9"/>
        <v>233450</v>
      </c>
      <c r="F24" s="2">
        <f t="shared" si="9"/>
        <v>274600</v>
      </c>
      <c r="G24" s="2">
        <f t="shared" si="9"/>
        <v>67000</v>
      </c>
      <c r="M24" s="2"/>
      <c r="N24" s="2"/>
      <c r="O24" s="2"/>
      <c r="P24" s="2"/>
      <c r="Q24" s="2"/>
    </row>
    <row r="25" spans="1:18" x14ac:dyDescent="0.25">
      <c r="A25" s="3" t="s">
        <v>20</v>
      </c>
      <c r="B25" s="2">
        <f>B12-B24</f>
        <v>-19250</v>
      </c>
      <c r="C25" s="2">
        <f>C12-C24</f>
        <v>-41650</v>
      </c>
      <c r="D25" s="2">
        <f t="shared" ref="D25:G25" si="10">D12-D24</f>
        <v>80750</v>
      </c>
      <c r="E25" s="2">
        <f t="shared" si="10"/>
        <v>364950</v>
      </c>
      <c r="F25" s="2">
        <f t="shared" si="10"/>
        <v>594200</v>
      </c>
      <c r="G25" s="2">
        <f t="shared" si="10"/>
        <v>89000</v>
      </c>
      <c r="M25" s="2"/>
      <c r="N25" s="2"/>
      <c r="O25" s="2"/>
      <c r="P25" s="2"/>
      <c r="Q25" s="2"/>
    </row>
    <row r="26" spans="1:18" x14ac:dyDescent="0.25">
      <c r="A26" s="3" t="s">
        <v>21</v>
      </c>
      <c r="B26" s="2"/>
      <c r="C26" s="2"/>
      <c r="D26" s="2"/>
      <c r="E26" s="2"/>
      <c r="F26" s="2"/>
      <c r="G26" s="2"/>
      <c r="M26" s="2"/>
      <c r="N26" s="2"/>
      <c r="O26" s="2"/>
      <c r="P26" s="2"/>
      <c r="Q26" s="2"/>
    </row>
    <row r="27" spans="1:18" x14ac:dyDescent="0.25">
      <c r="A27" t="s">
        <v>22</v>
      </c>
      <c r="B27" s="2">
        <f t="shared" ref="B27:C27" si="11">0.34*B25</f>
        <v>-6545.0000000000009</v>
      </c>
      <c r="C27" s="2">
        <f t="shared" si="11"/>
        <v>-14161.000000000002</v>
      </c>
      <c r="D27" s="2">
        <f>0.34*D25</f>
        <v>27455.000000000004</v>
      </c>
      <c r="E27" s="2">
        <f t="shared" ref="E27:G27" si="12">0.34*E25</f>
        <v>124083.00000000001</v>
      </c>
      <c r="F27" s="2">
        <f t="shared" si="12"/>
        <v>202028</v>
      </c>
      <c r="G27" s="2">
        <f t="shared" si="12"/>
        <v>30260.000000000004</v>
      </c>
      <c r="M27" s="2"/>
      <c r="N27" s="2"/>
      <c r="O27" s="2"/>
      <c r="P27" s="2"/>
      <c r="Q27" s="2"/>
    </row>
    <row r="28" spans="1:18" x14ac:dyDescent="0.25">
      <c r="A28" t="s">
        <v>23</v>
      </c>
      <c r="B28" s="2">
        <f t="shared" ref="B28:C28" si="13">0.01*B27</f>
        <v>-65.450000000000017</v>
      </c>
      <c r="C28" s="2">
        <f t="shared" si="13"/>
        <v>-141.61000000000001</v>
      </c>
      <c r="D28" s="2">
        <f>0.01*D27</f>
        <v>274.55000000000007</v>
      </c>
      <c r="E28" s="2">
        <f t="shared" ref="E28:G28" si="14">0.01*E27</f>
        <v>1240.8300000000002</v>
      </c>
      <c r="F28" s="2">
        <f t="shared" si="14"/>
        <v>2020.28</v>
      </c>
      <c r="G28" s="2">
        <f t="shared" si="14"/>
        <v>302.60000000000002</v>
      </c>
    </row>
    <row r="29" spans="1:18" x14ac:dyDescent="0.25">
      <c r="A29" s="3" t="s">
        <v>24</v>
      </c>
      <c r="B29" s="2">
        <f t="shared" ref="B29:C29" si="15">B27-B28</f>
        <v>-6479.5500000000011</v>
      </c>
      <c r="C29" s="2">
        <f t="shared" si="15"/>
        <v>-14019.390000000001</v>
      </c>
      <c r="D29" s="2">
        <f>D27-D28</f>
        <v>27180.450000000004</v>
      </c>
      <c r="E29" s="2">
        <f t="shared" ref="E29:G29" si="16">E27-E28</f>
        <v>122842.17000000001</v>
      </c>
      <c r="F29" s="2">
        <f t="shared" si="16"/>
        <v>200007.72</v>
      </c>
      <c r="G29" s="2">
        <f t="shared" si="16"/>
        <v>29957.400000000005</v>
      </c>
    </row>
    <row r="30" spans="1:18" x14ac:dyDescent="0.25">
      <c r="A30" s="3" t="s">
        <v>25</v>
      </c>
      <c r="B30" s="2"/>
      <c r="C30" s="2"/>
      <c r="D30" s="2"/>
      <c r="E30" s="2"/>
      <c r="F30" s="2"/>
      <c r="G30" s="2"/>
    </row>
    <row r="31" spans="1:18" x14ac:dyDescent="0.25">
      <c r="A31" s="3" t="s">
        <v>26</v>
      </c>
      <c r="B31" s="2">
        <f>B25-B29</f>
        <v>-12770.449999999999</v>
      </c>
      <c r="C31" s="2">
        <f>C25-C29</f>
        <v>-27630.61</v>
      </c>
      <c r="D31" s="2">
        <f t="shared" ref="D31:G31" si="17">D25-D29</f>
        <v>53569.549999999996</v>
      </c>
      <c r="E31" s="2">
        <f t="shared" si="17"/>
        <v>242107.83</v>
      </c>
      <c r="F31" s="2">
        <f t="shared" si="17"/>
        <v>394192.28</v>
      </c>
      <c r="G31" s="2">
        <f t="shared" si="17"/>
        <v>59042.599999999991</v>
      </c>
    </row>
    <row r="32" spans="1:18" x14ac:dyDescent="0.25">
      <c r="A32" t="s">
        <v>8</v>
      </c>
      <c r="B32" s="2">
        <f>B18</f>
        <v>16250</v>
      </c>
      <c r="C32" s="2">
        <f>C18</f>
        <v>16250</v>
      </c>
      <c r="D32" s="2">
        <f t="shared" ref="D32:G32" si="18">D18</f>
        <v>16250</v>
      </c>
      <c r="E32" s="2">
        <f t="shared" si="18"/>
        <v>31250</v>
      </c>
      <c r="F32" s="2">
        <f t="shared" si="18"/>
        <v>15000</v>
      </c>
      <c r="G32" s="2">
        <f t="shared" si="18"/>
        <v>15000</v>
      </c>
    </row>
    <row r="33" spans="1:7" x14ac:dyDescent="0.25">
      <c r="A33" t="s">
        <v>27</v>
      </c>
      <c r="B33" s="2">
        <v>50000</v>
      </c>
      <c r="C33" s="2">
        <v>0</v>
      </c>
      <c r="D33" s="2">
        <v>0</v>
      </c>
      <c r="E33" s="2">
        <v>45000</v>
      </c>
      <c r="F33" s="2">
        <v>0</v>
      </c>
      <c r="G33" s="2">
        <v>0</v>
      </c>
    </row>
    <row r="34" spans="1:7" x14ac:dyDescent="0.25">
      <c r="A34" t="s">
        <v>28</v>
      </c>
      <c r="B34" s="2">
        <v>0</v>
      </c>
      <c r="C34" s="2">
        <v>20800</v>
      </c>
      <c r="D34" s="2">
        <v>31200</v>
      </c>
      <c r="E34" s="2">
        <v>41600</v>
      </c>
      <c r="F34" s="2">
        <v>31200</v>
      </c>
      <c r="G34" s="2">
        <v>-124800</v>
      </c>
    </row>
    <row r="35" spans="1:7" x14ac:dyDescent="0.25">
      <c r="A35" t="s">
        <v>29</v>
      </c>
      <c r="B35" s="2">
        <v>0</v>
      </c>
      <c r="C35" s="2">
        <v>20800</v>
      </c>
      <c r="D35" s="2">
        <v>31200</v>
      </c>
      <c r="E35" s="2">
        <v>41600</v>
      </c>
      <c r="F35" s="2">
        <v>31200</v>
      </c>
      <c r="G35" s="2">
        <v>-99840</v>
      </c>
    </row>
    <row r="36" spans="1:7" x14ac:dyDescent="0.25">
      <c r="A36" t="s">
        <v>30</v>
      </c>
      <c r="B36" s="2">
        <v>0</v>
      </c>
      <c r="C36" s="2">
        <v>31200</v>
      </c>
      <c r="D36" s="2">
        <v>46800</v>
      </c>
      <c r="E36" s="2">
        <v>62400</v>
      </c>
      <c r="F36" s="2">
        <v>46800</v>
      </c>
      <c r="G36" s="2">
        <v>-187200</v>
      </c>
    </row>
    <row r="37" spans="1:7" x14ac:dyDescent="0.25">
      <c r="A37" t="s">
        <v>31</v>
      </c>
      <c r="B37" s="2">
        <f>B31+B32-B33-B34-B35-B36</f>
        <v>-46520.45</v>
      </c>
      <c r="C37" s="2">
        <f t="shared" ref="C37:G37" si="19">C31+C32-C33-C34-C35-C36</f>
        <v>-84180.61</v>
      </c>
      <c r="D37" s="2">
        <f t="shared" si="19"/>
        <v>-39380.450000000012</v>
      </c>
      <c r="E37" s="2">
        <f t="shared" si="19"/>
        <v>82757.829999999958</v>
      </c>
      <c r="F37" s="2">
        <f t="shared" si="19"/>
        <v>299992.28000000003</v>
      </c>
      <c r="G37" s="2">
        <f t="shared" si="19"/>
        <v>485882.6</v>
      </c>
    </row>
    <row r="38" spans="1:7" x14ac:dyDescent="0.25">
      <c r="A38" t="s">
        <v>32</v>
      </c>
      <c r="B38" s="2">
        <f>B37</f>
        <v>-46520.45</v>
      </c>
      <c r="C38" s="2">
        <f>C37/1.24</f>
        <v>-67887.588709677424</v>
      </c>
      <c r="D38" s="2">
        <f>D37/(1.24)^2</f>
        <v>-25611.635015608746</v>
      </c>
      <c r="E38" s="2">
        <f>E37/(1.24)^3</f>
        <v>43405.427603974327</v>
      </c>
      <c r="F38" s="2">
        <f>F37/(1.24)^4</f>
        <v>126888.81397932478</v>
      </c>
      <c r="G38" s="2">
        <f>G37/(1.24)^5</f>
        <v>165738.31566381411</v>
      </c>
    </row>
    <row r="39" spans="1:7" x14ac:dyDescent="0.25">
      <c r="A39" t="s">
        <v>33</v>
      </c>
      <c r="B39" s="2">
        <f>SUM(B38:G38)</f>
        <v>196012.88352182705</v>
      </c>
      <c r="C39" s="2"/>
      <c r="D39" s="2"/>
      <c r="E39" s="2"/>
      <c r="F39" s="2"/>
      <c r="G39" s="2"/>
    </row>
    <row r="40" spans="1:7" x14ac:dyDescent="0.25">
      <c r="A40" t="s">
        <v>34</v>
      </c>
      <c r="B40" s="6">
        <f>IRR(C38:G38,10%)</f>
        <v>0.52746626640908145</v>
      </c>
      <c r="C40" s="2"/>
      <c r="D40" s="2"/>
      <c r="E40" s="2"/>
      <c r="F40" s="2"/>
      <c r="G40" s="2"/>
    </row>
    <row r="41" spans="1:7" x14ac:dyDescent="0.25">
      <c r="A41" t="s">
        <v>10</v>
      </c>
      <c r="B41" s="7" t="s">
        <v>38</v>
      </c>
      <c r="C41" s="2"/>
      <c r="D41" s="2"/>
      <c r="E41" s="2"/>
      <c r="F41" s="2"/>
      <c r="G41" s="2"/>
    </row>
  </sheetData>
  <mergeCells count="1">
    <mergeCell ref="R21:R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17418-4E79-46A0-B5E5-7458D9761AEC}">
  <dimension ref="A1:R41"/>
  <sheetViews>
    <sheetView topLeftCell="A18" zoomScale="134" workbookViewId="0">
      <selection activeCell="B42" sqref="B42"/>
    </sheetView>
  </sheetViews>
  <sheetFormatPr defaultRowHeight="15" x14ac:dyDescent="0.25"/>
  <cols>
    <col min="1" max="1" width="27.5703125" customWidth="1"/>
    <col min="2" max="2" width="9.7109375" bestFit="1" customWidth="1"/>
    <col min="3" max="3" width="10.7109375" bestFit="1" customWidth="1"/>
    <col min="4" max="5" width="9.7109375" bestFit="1" customWidth="1"/>
    <col min="6" max="7" width="10.7109375" bestFit="1" customWidth="1"/>
    <col min="12" max="12" width="25" bestFit="1" customWidth="1"/>
    <col min="13" max="16" width="9.7109375" bestFit="1" customWidth="1"/>
    <col min="17" max="17" width="8.140625" bestFit="1" customWidth="1"/>
  </cols>
  <sheetData>
    <row r="1" spans="1:12" x14ac:dyDescent="0.25">
      <c r="B1" t="s">
        <v>42</v>
      </c>
      <c r="C1" s="4" t="s">
        <v>35</v>
      </c>
      <c r="D1" s="4" t="s">
        <v>36</v>
      </c>
      <c r="E1" s="4" t="s">
        <v>37</v>
      </c>
      <c r="F1" s="4" t="s">
        <v>38</v>
      </c>
      <c r="G1" s="4" t="s">
        <v>39</v>
      </c>
    </row>
    <row r="2" spans="1:12" x14ac:dyDescent="0.25">
      <c r="B2" s="4" t="s">
        <v>11</v>
      </c>
      <c r="C2" s="4" t="s">
        <v>11</v>
      </c>
      <c r="D2" s="4" t="s">
        <v>11</v>
      </c>
      <c r="E2" s="4" t="s">
        <v>11</v>
      </c>
      <c r="F2" s="4" t="s">
        <v>11</v>
      </c>
      <c r="G2" s="4" t="s">
        <v>11</v>
      </c>
    </row>
    <row r="3" spans="1:12" x14ac:dyDescent="0.25">
      <c r="A3" s="3" t="s">
        <v>0</v>
      </c>
      <c r="B3" s="2">
        <v>0</v>
      </c>
      <c r="C3" s="2">
        <v>4000</v>
      </c>
      <c r="D3" s="2">
        <v>10000</v>
      </c>
      <c r="E3" s="2">
        <v>18000</v>
      </c>
      <c r="F3" s="2">
        <v>24000</v>
      </c>
      <c r="G3" s="2">
        <v>5000</v>
      </c>
    </row>
    <row r="4" spans="1:12" x14ac:dyDescent="0.25">
      <c r="A4" s="3" t="s">
        <v>13</v>
      </c>
      <c r="B4" s="2">
        <v>0</v>
      </c>
      <c r="C4" s="2">
        <v>52</v>
      </c>
      <c r="D4" s="2">
        <v>52</v>
      </c>
      <c r="E4" s="2">
        <v>34</v>
      </c>
      <c r="F4" s="2">
        <v>34</v>
      </c>
      <c r="G4" s="2">
        <v>34</v>
      </c>
    </row>
    <row r="5" spans="1:12" x14ac:dyDescent="0.25">
      <c r="A5" s="3" t="s">
        <v>1</v>
      </c>
      <c r="B5" s="2">
        <v>0</v>
      </c>
      <c r="C5" s="2">
        <f>C3*C4</f>
        <v>208000</v>
      </c>
      <c r="D5" s="2">
        <f t="shared" ref="D5:G5" si="0">D3*D4</f>
        <v>520000</v>
      </c>
      <c r="E5" s="2">
        <f>E3*E4</f>
        <v>612000</v>
      </c>
      <c r="F5" s="2">
        <f t="shared" si="0"/>
        <v>816000</v>
      </c>
      <c r="G5" s="2">
        <f t="shared" si="0"/>
        <v>170000</v>
      </c>
    </row>
    <row r="6" spans="1:12" x14ac:dyDescent="0.25">
      <c r="A6" s="3" t="s">
        <v>12</v>
      </c>
      <c r="B6" s="2"/>
      <c r="C6" s="2"/>
      <c r="D6" s="2"/>
      <c r="E6" s="2"/>
      <c r="F6" s="2"/>
      <c r="G6" s="2"/>
    </row>
    <row r="7" spans="1:12" x14ac:dyDescent="0.25">
      <c r="A7" t="s">
        <v>2</v>
      </c>
      <c r="B7" s="2">
        <v>0</v>
      </c>
      <c r="C7" s="2">
        <f>16*C3</f>
        <v>64000</v>
      </c>
      <c r="D7" s="2">
        <f>16*D3</f>
        <v>160000</v>
      </c>
      <c r="E7" s="2">
        <f>16*E3</f>
        <v>288000</v>
      </c>
      <c r="F7" s="2">
        <f>16*F3</f>
        <v>384000</v>
      </c>
      <c r="G7" s="2">
        <f>16*G3</f>
        <v>80000</v>
      </c>
    </row>
    <row r="8" spans="1:12" x14ac:dyDescent="0.25">
      <c r="A8" t="s">
        <v>3</v>
      </c>
      <c r="B8" s="2">
        <v>0</v>
      </c>
      <c r="C8" s="2">
        <f>0.2*C7</f>
        <v>12800</v>
      </c>
      <c r="D8" s="2">
        <f t="shared" ref="D8:G8" si="1">0.2*D7</f>
        <v>32000</v>
      </c>
      <c r="E8" s="2">
        <f t="shared" si="1"/>
        <v>57600</v>
      </c>
      <c r="F8" s="2">
        <f t="shared" si="1"/>
        <v>76800</v>
      </c>
      <c r="G8" s="2">
        <f t="shared" si="1"/>
        <v>16000</v>
      </c>
    </row>
    <row r="9" spans="1:12" x14ac:dyDescent="0.25">
      <c r="A9" s="3" t="s">
        <v>4</v>
      </c>
      <c r="B9" s="2">
        <v>0</v>
      </c>
      <c r="C9" s="2">
        <f>SUM(C7:C8)</f>
        <v>76800</v>
      </c>
      <c r="D9" s="2">
        <f t="shared" ref="D9:G9" si="2">SUM(D7:D8)</f>
        <v>192000</v>
      </c>
      <c r="E9" s="2">
        <f t="shared" si="2"/>
        <v>345600</v>
      </c>
      <c r="F9" s="2">
        <f t="shared" si="2"/>
        <v>460800</v>
      </c>
      <c r="G9" s="2">
        <f t="shared" si="2"/>
        <v>96000</v>
      </c>
      <c r="L9" s="1"/>
    </row>
    <row r="10" spans="1:12" x14ac:dyDescent="0.25">
      <c r="A10" s="3" t="s">
        <v>14</v>
      </c>
      <c r="B10" s="2">
        <v>0</v>
      </c>
      <c r="C10" s="2">
        <f>C5-C9</f>
        <v>131200</v>
      </c>
      <c r="D10" s="2">
        <f t="shared" ref="D10:G10" si="3">D5-D9</f>
        <v>328000</v>
      </c>
      <c r="E10" s="2">
        <f t="shared" si="3"/>
        <v>266400</v>
      </c>
      <c r="F10" s="2">
        <f t="shared" si="3"/>
        <v>355200</v>
      </c>
      <c r="G10" s="2">
        <f t="shared" si="3"/>
        <v>74000</v>
      </c>
    </row>
    <row r="11" spans="1:12" x14ac:dyDescent="0.25">
      <c r="A11" s="3" t="s">
        <v>15</v>
      </c>
      <c r="B11" s="2">
        <v>0</v>
      </c>
      <c r="C11" s="2">
        <v>100000</v>
      </c>
      <c r="D11" s="2">
        <f>2*80000</f>
        <v>160000</v>
      </c>
      <c r="E11" s="2">
        <f>2*50000</f>
        <v>100000</v>
      </c>
      <c r="F11" s="2">
        <f>2*60000</f>
        <v>120000</v>
      </c>
      <c r="G11" s="2">
        <f>2*10000</f>
        <v>20000</v>
      </c>
    </row>
    <row r="12" spans="1:12" x14ac:dyDescent="0.25">
      <c r="A12" s="3" t="s">
        <v>16</v>
      </c>
      <c r="B12" s="2">
        <v>0</v>
      </c>
      <c r="C12" s="2">
        <f>C10-C11</f>
        <v>31200</v>
      </c>
      <c r="D12" s="2">
        <f t="shared" ref="D12:G12" si="4">D10-D11</f>
        <v>168000</v>
      </c>
      <c r="E12" s="2">
        <f t="shared" si="4"/>
        <v>166400</v>
      </c>
      <c r="F12" s="2">
        <f t="shared" si="4"/>
        <v>235200</v>
      </c>
      <c r="G12" s="2">
        <f t="shared" si="4"/>
        <v>54000</v>
      </c>
    </row>
    <row r="13" spans="1:12" x14ac:dyDescent="0.25">
      <c r="A13" s="3" t="s">
        <v>5</v>
      </c>
      <c r="B13" s="2"/>
      <c r="C13" s="2"/>
      <c r="D13" s="2"/>
      <c r="E13" s="2"/>
      <c r="F13" s="2"/>
      <c r="G13" s="2"/>
      <c r="L13" s="1"/>
    </row>
    <row r="14" spans="1:12" x14ac:dyDescent="0.25">
      <c r="A14" t="s">
        <v>6</v>
      </c>
      <c r="B14" s="2"/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12" x14ac:dyDescent="0.25">
      <c r="A15" t="s">
        <v>7</v>
      </c>
      <c r="B15" s="2">
        <v>0</v>
      </c>
      <c r="C15" s="2">
        <f>0.1*C5</f>
        <v>20800</v>
      </c>
      <c r="D15" s="2">
        <f t="shared" ref="D15:G15" si="5">0.1*D5</f>
        <v>52000</v>
      </c>
      <c r="E15" s="2">
        <f t="shared" si="5"/>
        <v>61200</v>
      </c>
      <c r="F15" s="2">
        <f t="shared" si="5"/>
        <v>81600</v>
      </c>
      <c r="G15" s="2">
        <f t="shared" si="5"/>
        <v>17000</v>
      </c>
    </row>
    <row r="16" spans="1:12" x14ac:dyDescent="0.25">
      <c r="A16" s="3" t="s">
        <v>4</v>
      </c>
      <c r="B16" s="2">
        <v>0</v>
      </c>
      <c r="C16" s="2">
        <f>SUM(C14:C15)</f>
        <v>20800</v>
      </c>
      <c r="D16" s="2">
        <f t="shared" ref="D16:G16" si="6">SUM(D14:D15)</f>
        <v>52000</v>
      </c>
      <c r="E16" s="2">
        <f t="shared" si="6"/>
        <v>61200</v>
      </c>
      <c r="F16" s="2">
        <f t="shared" si="6"/>
        <v>81600</v>
      </c>
      <c r="G16" s="2">
        <f t="shared" si="6"/>
        <v>17000</v>
      </c>
    </row>
    <row r="17" spans="1:18" x14ac:dyDescent="0.25">
      <c r="A17" s="3" t="s">
        <v>17</v>
      </c>
      <c r="B17" s="2"/>
      <c r="C17" s="2"/>
      <c r="D17" s="2"/>
      <c r="E17" s="2"/>
      <c r="F17" s="2"/>
      <c r="G17" s="2"/>
    </row>
    <row r="18" spans="1:18" x14ac:dyDescent="0.25">
      <c r="A18" t="s">
        <v>8</v>
      </c>
      <c r="B18" s="2">
        <f>0.25*65000</f>
        <v>16250</v>
      </c>
      <c r="C18" s="2">
        <v>16250</v>
      </c>
      <c r="D18" s="2">
        <v>16250</v>
      </c>
      <c r="E18" s="2">
        <f>16250+15000</f>
        <v>31250</v>
      </c>
      <c r="F18" s="2">
        <v>15000</v>
      </c>
      <c r="G18" s="2">
        <v>15000</v>
      </c>
    </row>
    <row r="19" spans="1:18" x14ac:dyDescent="0.25">
      <c r="A19" t="s">
        <v>9</v>
      </c>
      <c r="B19" s="2">
        <v>0</v>
      </c>
      <c r="C19" s="2">
        <f>0.1*C5</f>
        <v>20800</v>
      </c>
      <c r="D19" s="2">
        <f t="shared" ref="D19:G19" si="7">0.1*D5</f>
        <v>52000</v>
      </c>
      <c r="E19" s="2">
        <f t="shared" si="7"/>
        <v>61200</v>
      </c>
      <c r="F19" s="2">
        <f t="shared" si="7"/>
        <v>81600</v>
      </c>
      <c r="G19" s="2">
        <f t="shared" si="7"/>
        <v>17000</v>
      </c>
    </row>
    <row r="20" spans="1:18" x14ac:dyDescent="0.25">
      <c r="A20" t="s">
        <v>40</v>
      </c>
      <c r="B20" s="2">
        <v>0</v>
      </c>
      <c r="C20" s="2">
        <v>15000</v>
      </c>
      <c r="D20" s="2">
        <v>10000</v>
      </c>
      <c r="E20" s="2">
        <v>15000</v>
      </c>
      <c r="F20" s="2">
        <v>10000</v>
      </c>
      <c r="G20" s="2">
        <v>0</v>
      </c>
      <c r="M20" s="4"/>
      <c r="N20" s="4"/>
      <c r="O20" s="4"/>
      <c r="P20" s="4"/>
      <c r="Q20" s="4"/>
    </row>
    <row r="21" spans="1:18" x14ac:dyDescent="0.25">
      <c r="A21" t="s">
        <v>41</v>
      </c>
      <c r="B21" s="2">
        <v>0</v>
      </c>
      <c r="C21" s="2">
        <v>0</v>
      </c>
      <c r="D21" s="2">
        <v>5000</v>
      </c>
      <c r="E21" s="2">
        <v>0</v>
      </c>
      <c r="F21" s="2">
        <v>0</v>
      </c>
      <c r="G21" s="2">
        <v>0</v>
      </c>
      <c r="M21" s="2"/>
      <c r="N21" s="2"/>
      <c r="O21" s="2"/>
      <c r="P21" s="2"/>
      <c r="Q21" s="2"/>
      <c r="R21" s="10"/>
    </row>
    <row r="22" spans="1:18" x14ac:dyDescent="0.25">
      <c r="A22" t="s">
        <v>18</v>
      </c>
      <c r="B22" s="2">
        <v>3000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M22" s="2"/>
      <c r="N22" s="2"/>
      <c r="O22" s="2"/>
      <c r="P22" s="2"/>
      <c r="Q22" s="2"/>
      <c r="R22" s="10"/>
    </row>
    <row r="23" spans="1:18" x14ac:dyDescent="0.25">
      <c r="A23" s="3" t="s">
        <v>4</v>
      </c>
      <c r="B23" s="2">
        <f>SUM(B18:B22)</f>
        <v>19250</v>
      </c>
      <c r="C23" s="2">
        <f>SUM(C18:C22)</f>
        <v>52050</v>
      </c>
      <c r="D23" s="2">
        <f t="shared" ref="D23:G23" si="8">SUM(D18:D22)</f>
        <v>83250</v>
      </c>
      <c r="E23" s="2">
        <f t="shared" si="8"/>
        <v>107450</v>
      </c>
      <c r="F23" s="2">
        <f t="shared" si="8"/>
        <v>106600</v>
      </c>
      <c r="G23" s="2">
        <f t="shared" si="8"/>
        <v>32000</v>
      </c>
      <c r="M23" s="2"/>
      <c r="N23" s="2"/>
      <c r="O23" s="2"/>
      <c r="P23" s="2"/>
      <c r="Q23" s="2"/>
      <c r="R23" s="10"/>
    </row>
    <row r="24" spans="1:18" x14ac:dyDescent="0.25">
      <c r="A24" s="3" t="s">
        <v>19</v>
      </c>
      <c r="B24" s="2">
        <f>SUM(B16+B23)</f>
        <v>19250</v>
      </c>
      <c r="C24" s="2">
        <f>SUM(C16+C23)</f>
        <v>72850</v>
      </c>
      <c r="D24" s="2">
        <f t="shared" ref="D24:G24" si="9">SUM(D16+D23)</f>
        <v>135250</v>
      </c>
      <c r="E24" s="2">
        <f t="shared" si="9"/>
        <v>168650</v>
      </c>
      <c r="F24" s="2">
        <f t="shared" si="9"/>
        <v>188200</v>
      </c>
      <c r="G24" s="2">
        <f t="shared" si="9"/>
        <v>49000</v>
      </c>
      <c r="M24" s="2"/>
      <c r="N24" s="2"/>
      <c r="O24" s="2"/>
      <c r="P24" s="2"/>
      <c r="Q24" s="2"/>
    </row>
    <row r="25" spans="1:18" x14ac:dyDescent="0.25">
      <c r="A25" s="3" t="s">
        <v>20</v>
      </c>
      <c r="B25" s="2">
        <f>B12-B24</f>
        <v>-19250</v>
      </c>
      <c r="C25" s="2">
        <f>C12-C24</f>
        <v>-41650</v>
      </c>
      <c r="D25" s="2">
        <f t="shared" ref="D25:G25" si="10">D12-D24</f>
        <v>32750</v>
      </c>
      <c r="E25" s="2">
        <f t="shared" si="10"/>
        <v>-2250</v>
      </c>
      <c r="F25" s="2">
        <f t="shared" si="10"/>
        <v>47000</v>
      </c>
      <c r="G25" s="2">
        <f t="shared" si="10"/>
        <v>5000</v>
      </c>
      <c r="M25" s="2"/>
      <c r="N25" s="2"/>
      <c r="O25" s="2"/>
      <c r="P25" s="2"/>
      <c r="Q25" s="2"/>
    </row>
    <row r="26" spans="1:18" x14ac:dyDescent="0.25">
      <c r="A26" s="3" t="s">
        <v>21</v>
      </c>
      <c r="B26" s="2"/>
      <c r="C26" s="2"/>
      <c r="D26" s="2"/>
      <c r="E26" s="2"/>
      <c r="F26" s="2"/>
      <c r="G26" s="2"/>
      <c r="M26" s="2"/>
      <c r="N26" s="2"/>
      <c r="O26" s="2"/>
      <c r="P26" s="2"/>
      <c r="Q26" s="2"/>
    </row>
    <row r="27" spans="1:18" x14ac:dyDescent="0.25">
      <c r="A27" t="s">
        <v>22</v>
      </c>
      <c r="B27" s="2">
        <f t="shared" ref="B27:C27" si="11">0.34*B25</f>
        <v>-6545.0000000000009</v>
      </c>
      <c r="C27" s="2">
        <f t="shared" si="11"/>
        <v>-14161.000000000002</v>
      </c>
      <c r="D27" s="2">
        <f>0.34*D25</f>
        <v>11135</v>
      </c>
      <c r="E27" s="2">
        <f t="shared" ref="E27:G27" si="12">0.34*E25</f>
        <v>-765</v>
      </c>
      <c r="F27" s="2">
        <f t="shared" si="12"/>
        <v>15980.000000000002</v>
      </c>
      <c r="G27" s="2">
        <f t="shared" si="12"/>
        <v>1700.0000000000002</v>
      </c>
      <c r="M27" s="2"/>
      <c r="N27" s="2"/>
      <c r="O27" s="2"/>
      <c r="P27" s="2"/>
      <c r="Q27" s="2"/>
    </row>
    <row r="28" spans="1:18" x14ac:dyDescent="0.25">
      <c r="A28" t="s">
        <v>23</v>
      </c>
      <c r="B28" s="2">
        <f t="shared" ref="B28:C28" si="13">0.01*B27</f>
        <v>-65.450000000000017</v>
      </c>
      <c r="C28" s="2">
        <f t="shared" si="13"/>
        <v>-141.61000000000001</v>
      </c>
      <c r="D28" s="2">
        <f>0.01*D27</f>
        <v>111.35000000000001</v>
      </c>
      <c r="E28" s="2">
        <f t="shared" ref="E28:G28" si="14">0.01*E27</f>
        <v>-7.65</v>
      </c>
      <c r="F28" s="2">
        <f t="shared" si="14"/>
        <v>159.80000000000001</v>
      </c>
      <c r="G28" s="2">
        <f t="shared" si="14"/>
        <v>17.000000000000004</v>
      </c>
    </row>
    <row r="29" spans="1:18" x14ac:dyDescent="0.25">
      <c r="A29" s="3" t="s">
        <v>24</v>
      </c>
      <c r="B29" s="2">
        <f t="shared" ref="B29:C29" si="15">B27-B28</f>
        <v>-6479.5500000000011</v>
      </c>
      <c r="C29" s="2">
        <f t="shared" si="15"/>
        <v>-14019.390000000001</v>
      </c>
      <c r="D29" s="2">
        <f>D27-D28</f>
        <v>11023.65</v>
      </c>
      <c r="E29" s="2">
        <f t="shared" ref="E29:G29" si="16">E27-E28</f>
        <v>-757.35</v>
      </c>
      <c r="F29" s="2">
        <f t="shared" si="16"/>
        <v>15820.200000000003</v>
      </c>
      <c r="G29" s="2">
        <f t="shared" si="16"/>
        <v>1683.0000000000002</v>
      </c>
    </row>
    <row r="30" spans="1:18" x14ac:dyDescent="0.25">
      <c r="A30" s="3" t="s">
        <v>25</v>
      </c>
      <c r="B30" s="2"/>
      <c r="C30" s="2"/>
      <c r="D30" s="2"/>
      <c r="E30" s="2"/>
      <c r="F30" s="2"/>
      <c r="G30" s="2"/>
    </row>
    <row r="31" spans="1:18" x14ac:dyDescent="0.25">
      <c r="A31" s="3" t="s">
        <v>26</v>
      </c>
      <c r="B31" s="2">
        <f>B25-B29</f>
        <v>-12770.449999999999</v>
      </c>
      <c r="C31" s="2">
        <f>C25-C29</f>
        <v>-27630.61</v>
      </c>
      <c r="D31" s="2">
        <f t="shared" ref="D31:G31" si="17">D25-D29</f>
        <v>21726.35</v>
      </c>
      <c r="E31" s="2">
        <f t="shared" si="17"/>
        <v>-1492.65</v>
      </c>
      <c r="F31" s="2">
        <f t="shared" si="17"/>
        <v>31179.799999999996</v>
      </c>
      <c r="G31" s="2">
        <f t="shared" si="17"/>
        <v>3317</v>
      </c>
    </row>
    <row r="32" spans="1:18" x14ac:dyDescent="0.25">
      <c r="A32" t="s">
        <v>8</v>
      </c>
      <c r="B32" s="2">
        <f>B18</f>
        <v>16250</v>
      </c>
      <c r="C32" s="2">
        <f>C18</f>
        <v>16250</v>
      </c>
      <c r="D32" s="2">
        <f t="shared" ref="D32:G32" si="18">D18</f>
        <v>16250</v>
      </c>
      <c r="E32" s="2">
        <f t="shared" si="18"/>
        <v>31250</v>
      </c>
      <c r="F32" s="2">
        <f t="shared" si="18"/>
        <v>15000</v>
      </c>
      <c r="G32" s="2">
        <f t="shared" si="18"/>
        <v>15000</v>
      </c>
    </row>
    <row r="33" spans="1:7" x14ac:dyDescent="0.25">
      <c r="A33" t="s">
        <v>27</v>
      </c>
      <c r="B33" s="2">
        <v>50000</v>
      </c>
      <c r="C33" s="2">
        <v>0</v>
      </c>
      <c r="D33" s="2">
        <v>0</v>
      </c>
      <c r="E33" s="2">
        <v>45000</v>
      </c>
      <c r="F33" s="2">
        <v>0</v>
      </c>
      <c r="G33" s="2">
        <v>0</v>
      </c>
    </row>
    <row r="34" spans="1:7" x14ac:dyDescent="0.25">
      <c r="A34" t="s">
        <v>28</v>
      </c>
      <c r="B34" s="2">
        <v>0</v>
      </c>
      <c r="C34" s="2">
        <v>20800</v>
      </c>
      <c r="D34" s="2">
        <v>31200</v>
      </c>
      <c r="E34" s="2">
        <v>9200</v>
      </c>
      <c r="F34" s="2">
        <v>20400</v>
      </c>
      <c r="G34" s="2">
        <v>-81600</v>
      </c>
    </row>
    <row r="35" spans="1:7" x14ac:dyDescent="0.25">
      <c r="A35" t="s">
        <v>29</v>
      </c>
      <c r="B35" s="2">
        <v>0</v>
      </c>
      <c r="C35" s="2">
        <v>20800</v>
      </c>
      <c r="D35" s="2">
        <v>31200</v>
      </c>
      <c r="E35" s="2">
        <v>9200</v>
      </c>
      <c r="F35" s="2">
        <v>20400</v>
      </c>
      <c r="G35" s="2">
        <v>-65280</v>
      </c>
    </row>
    <row r="36" spans="1:7" x14ac:dyDescent="0.25">
      <c r="A36" t="s">
        <v>30</v>
      </c>
      <c r="B36" s="2">
        <v>0</v>
      </c>
      <c r="C36" s="2">
        <v>31200</v>
      </c>
      <c r="D36" s="2">
        <v>46800</v>
      </c>
      <c r="E36" s="2">
        <v>13800</v>
      </c>
      <c r="F36" s="2">
        <v>30600</v>
      </c>
      <c r="G36" s="2">
        <v>-122400</v>
      </c>
    </row>
    <row r="37" spans="1:7" x14ac:dyDescent="0.25">
      <c r="A37" t="s">
        <v>31</v>
      </c>
      <c r="B37" s="2">
        <f>B31+B32-B33-B34-B35-B36</f>
        <v>-46520.45</v>
      </c>
      <c r="C37" s="2">
        <f t="shared" ref="C37:G37" si="19">C31+C32-C33-C34-C35-C36</f>
        <v>-84180.61</v>
      </c>
      <c r="D37" s="2">
        <f t="shared" si="19"/>
        <v>-71223.649999999994</v>
      </c>
      <c r="E37" s="2">
        <f t="shared" si="19"/>
        <v>-47442.65</v>
      </c>
      <c r="F37" s="2">
        <f t="shared" si="19"/>
        <v>-25220.200000000004</v>
      </c>
      <c r="G37" s="2">
        <f t="shared" si="19"/>
        <v>287597</v>
      </c>
    </row>
    <row r="38" spans="1:7" x14ac:dyDescent="0.25">
      <c r="A38" t="s">
        <v>32</v>
      </c>
      <c r="B38" s="2">
        <f>B37</f>
        <v>-46520.45</v>
      </c>
      <c r="C38" s="2">
        <f>C37/1.24</f>
        <v>-67887.588709677424</v>
      </c>
      <c r="D38" s="2">
        <f>D37/(1.24)^2</f>
        <v>-46321.312434963576</v>
      </c>
      <c r="E38" s="2">
        <f>E37/(1.24)^3</f>
        <v>-24883.065565103556</v>
      </c>
      <c r="F38" s="2">
        <f>F37/(1.24)^4</f>
        <v>-10667.47873085723</v>
      </c>
      <c r="G38" s="2">
        <f>G37/(1.24)^5</f>
        <v>98101.562743687362</v>
      </c>
    </row>
    <row r="39" spans="1:7" x14ac:dyDescent="0.25">
      <c r="A39" t="s">
        <v>33</v>
      </c>
      <c r="B39" s="2">
        <f>SUM(B38:G38)</f>
        <v>-98178.332696914411</v>
      </c>
      <c r="C39" s="2"/>
      <c r="D39" s="2"/>
      <c r="E39" s="2"/>
      <c r="F39" s="2"/>
      <c r="G39" s="2"/>
    </row>
    <row r="40" spans="1:7" x14ac:dyDescent="0.25">
      <c r="A40" t="s">
        <v>34</v>
      </c>
      <c r="B40" s="6">
        <f>IRR(C38:G38,10%)</f>
        <v>-0.12825389689550803</v>
      </c>
      <c r="C40" s="2"/>
      <c r="D40" s="2"/>
      <c r="E40" s="2"/>
      <c r="F40" s="2"/>
      <c r="G40" s="2"/>
    </row>
    <row r="41" spans="1:7" x14ac:dyDescent="0.25">
      <c r="A41" t="s">
        <v>10</v>
      </c>
      <c r="B41" s="7" t="s">
        <v>39</v>
      </c>
      <c r="C41" s="2"/>
      <c r="D41" s="2"/>
      <c r="E41" s="2"/>
      <c r="F41" s="2"/>
      <c r="G41" s="2"/>
    </row>
  </sheetData>
  <mergeCells count="1">
    <mergeCell ref="R21:R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Base</vt:lpstr>
      <vt:lpstr>Scenario 1</vt:lpstr>
      <vt:lpstr>Scenario 2</vt:lpstr>
      <vt:lpstr>Scenario 3</vt:lpstr>
      <vt:lpstr>Scenario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Deepika Gupta</cp:lastModifiedBy>
  <dcterms:created xsi:type="dcterms:W3CDTF">2019-07-08T17:43:40Z</dcterms:created>
  <dcterms:modified xsi:type="dcterms:W3CDTF">2024-04-13T17:59:26Z</dcterms:modified>
</cp:coreProperties>
</file>