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of.monika/Library/CloudStorage/OneDrive-IIMVIZAG/BF&amp;FM/"/>
    </mc:Choice>
  </mc:AlternateContent>
  <xr:revisionPtr revIDLastSave="0" documentId="13_ncr:1_{BCCF7BA4-8C4D-C446-AD18-E8A671CB6109}" xr6:coauthVersionLast="47" xr6:coauthVersionMax="47" xr10:uidLastSave="{00000000-0000-0000-0000-000000000000}"/>
  <bookViews>
    <workbookView xWindow="10900" yWindow="500" windowWidth="29400" windowHeight="17240" activeTab="2" xr2:uid="{C842772D-2D00-407B-A4C1-300CD1D1CF0D}"/>
  </bookViews>
  <sheets>
    <sheet name="SBI" sheetId="1" r:id="rId1"/>
    <sheet name="SBI-Stand-Alone" sheetId="5" r:id="rId2"/>
    <sheet name="SBI vs HDFC" sheetId="9" r:id="rId3"/>
    <sheet name="HDFC-Stand-Alone" sheetId="6" r:id="rId4"/>
    <sheet name="HDFC-CONSO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8" i="5" l="1"/>
  <c r="C46" i="5"/>
  <c r="C53" i="5" l="1"/>
  <c r="C45" i="5"/>
  <c r="C60" i="5"/>
  <c r="C57" i="6"/>
  <c r="C55" i="5"/>
  <c r="C51" i="5"/>
  <c r="C49" i="5"/>
  <c r="C47" i="5"/>
  <c r="C44" i="5"/>
  <c r="C42" i="5"/>
  <c r="C43" i="5"/>
  <c r="C49" i="1"/>
  <c r="C48" i="1"/>
  <c r="C51" i="1" l="1"/>
  <c r="D49" i="5"/>
  <c r="D51" i="6"/>
  <c r="C51" i="6"/>
  <c r="C65" i="6"/>
  <c r="C64" i="6"/>
  <c r="C70" i="6" s="1"/>
  <c r="C65" i="5"/>
  <c r="C71" i="5" s="1"/>
  <c r="C66" i="5"/>
  <c r="D53" i="2"/>
  <c r="C53" i="2"/>
  <c r="D54" i="2"/>
  <c r="D55" i="2" s="1"/>
  <c r="C54" i="2"/>
  <c r="D55" i="6"/>
  <c r="C55" i="6"/>
  <c r="D56" i="6"/>
  <c r="C56" i="6"/>
  <c r="D39" i="6"/>
  <c r="C39" i="6"/>
  <c r="D31" i="6"/>
  <c r="D48" i="6" s="1"/>
  <c r="C31" i="6"/>
  <c r="C48" i="6" s="1"/>
  <c r="D15" i="6"/>
  <c r="C15" i="6"/>
  <c r="D9" i="6"/>
  <c r="D50" i="6" s="1"/>
  <c r="C9" i="6"/>
  <c r="C50" i="6" s="1"/>
  <c r="D61" i="5"/>
  <c r="C61" i="5"/>
  <c r="D60" i="5"/>
  <c r="D58" i="5"/>
  <c r="C58" i="5"/>
  <c r="D56" i="5"/>
  <c r="C56" i="5"/>
  <c r="D55" i="5"/>
  <c r="D47" i="5"/>
  <c r="D46" i="5"/>
  <c r="D35" i="5"/>
  <c r="C35" i="5"/>
  <c r="D26" i="5"/>
  <c r="D44" i="5" s="1"/>
  <c r="C26" i="5"/>
  <c r="D14" i="5"/>
  <c r="C14" i="5"/>
  <c r="D9" i="5"/>
  <c r="D51" i="5" s="1"/>
  <c r="C9" i="5"/>
  <c r="D15" i="2"/>
  <c r="C15" i="2"/>
  <c r="D9" i="2"/>
  <c r="C9" i="2"/>
  <c r="D41" i="2"/>
  <c r="C41" i="2"/>
  <c r="D32" i="2"/>
  <c r="D49" i="2" s="1"/>
  <c r="C32" i="2"/>
  <c r="C49" i="2" s="1"/>
  <c r="E48" i="1"/>
  <c r="H48" i="1"/>
  <c r="I48" i="1"/>
  <c r="J48" i="1"/>
  <c r="L48" i="1"/>
  <c r="D51" i="1"/>
  <c r="E51" i="1"/>
  <c r="E53" i="1" s="1"/>
  <c r="F51" i="1"/>
  <c r="G51" i="1"/>
  <c r="G53" i="1" s="1"/>
  <c r="L51" i="1"/>
  <c r="L53" i="1" s="1"/>
  <c r="C53" i="1"/>
  <c r="D49" i="1"/>
  <c r="E49" i="1"/>
  <c r="F49" i="1"/>
  <c r="G49" i="1"/>
  <c r="H49" i="1"/>
  <c r="I49" i="1"/>
  <c r="J49" i="1"/>
  <c r="K49" i="1"/>
  <c r="L49" i="1"/>
  <c r="L14" i="1"/>
  <c r="J14" i="1"/>
  <c r="K14" i="1"/>
  <c r="K48" i="1" s="1"/>
  <c r="H14" i="1"/>
  <c r="I14" i="1"/>
  <c r="F14" i="1"/>
  <c r="F48" i="1" s="1"/>
  <c r="G14" i="1"/>
  <c r="G48" i="1" s="1"/>
  <c r="E14" i="1"/>
  <c r="D14" i="1"/>
  <c r="D48" i="1" s="1"/>
  <c r="D53" i="1" s="1"/>
  <c r="C14" i="1"/>
  <c r="L9" i="1"/>
  <c r="J9" i="1"/>
  <c r="J51" i="1" s="1"/>
  <c r="J53" i="1" s="1"/>
  <c r="K9" i="1"/>
  <c r="K51" i="1" s="1"/>
  <c r="K53" i="1" s="1"/>
  <c r="I9" i="1"/>
  <c r="I51" i="1" s="1"/>
  <c r="I53" i="1" s="1"/>
  <c r="H9" i="1"/>
  <c r="H51" i="1" s="1"/>
  <c r="H53" i="1" s="1"/>
  <c r="G9" i="1"/>
  <c r="D9" i="1"/>
  <c r="E9" i="1"/>
  <c r="F9" i="1"/>
  <c r="C9" i="1"/>
  <c r="F53" i="1" l="1"/>
  <c r="D45" i="5"/>
  <c r="C49" i="6"/>
  <c r="D49" i="6"/>
  <c r="C66" i="6"/>
  <c r="C67" i="6" s="1"/>
  <c r="C72" i="6" s="1"/>
  <c r="C67" i="5"/>
  <c r="D17" i="6"/>
  <c r="D19" i="6" s="1"/>
  <c r="C17" i="6"/>
  <c r="C19" i="6" s="1"/>
  <c r="C47" i="6" s="1"/>
  <c r="D57" i="6"/>
  <c r="D48" i="5"/>
  <c r="C16" i="5"/>
  <c r="C57" i="5"/>
  <c r="C59" i="5" s="1"/>
  <c r="C62" i="5" s="1"/>
  <c r="D16" i="5"/>
  <c r="D57" i="5"/>
  <c r="D59" i="5" s="1"/>
  <c r="D62" i="5" s="1"/>
  <c r="C17" i="2"/>
  <c r="C19" i="2" s="1"/>
  <c r="D17" i="2"/>
  <c r="D19" i="2" s="1"/>
  <c r="C55" i="2"/>
  <c r="D46" i="6" l="1"/>
  <c r="D53" i="6" s="1"/>
  <c r="D60" i="6" s="1"/>
  <c r="D47" i="6"/>
  <c r="E67" i="5"/>
  <c r="C68" i="5"/>
  <c r="C73" i="5" s="1"/>
  <c r="C46" i="6"/>
  <c r="C53" i="6" s="1"/>
  <c r="C60" i="6" s="1"/>
  <c r="D43" i="5"/>
  <c r="D42" i="5"/>
  <c r="D53" i="5" s="1"/>
  <c r="C48" i="2"/>
  <c r="C47" i="2"/>
  <c r="C51" i="2" s="1"/>
  <c r="C58" i="2" s="1"/>
  <c r="D47" i="2"/>
  <c r="D51" i="2" s="1"/>
  <c r="D58" i="2" s="1"/>
  <c r="D48" i="2"/>
</calcChain>
</file>

<file path=xl/sharedStrings.xml><?xml version="1.0" encoding="utf-8"?>
<sst xmlns="http://schemas.openxmlformats.org/spreadsheetml/2006/main" count="308" uniqueCount="174">
  <si>
    <r>
      <rPr>
        <sz val="11"/>
        <color rgb="FF4D4B4B"/>
        <rFont val="Times New Roman"/>
        <family val="1"/>
      </rPr>
      <t>Return on equity (%)</t>
    </r>
  </si>
  <si>
    <r>
      <rPr>
        <sz val="11"/>
        <color rgb="FF4D4B4B"/>
        <rFont val="Times New Roman"/>
        <family val="1"/>
      </rPr>
      <t>Expenses to Income (%) (operating
Expenses to total Net Income)</t>
    </r>
  </si>
  <si>
    <r>
      <rPr>
        <sz val="11"/>
        <color rgb="FF4D4B4B"/>
        <rFont val="Times New Roman"/>
        <family val="1"/>
      </rPr>
      <t>Nil</t>
    </r>
  </si>
  <si>
    <r>
      <rPr>
        <sz val="11"/>
        <color rgb="FF4D4B4B"/>
        <rFont val="Times New Roman"/>
        <family val="1"/>
      </rPr>
      <t>NA</t>
    </r>
  </si>
  <si>
    <r>
      <rPr>
        <sz val="11"/>
        <color rgb="FF231F1F"/>
        <rFont val="Times New Roman"/>
        <family val="1"/>
      </rPr>
      <t>Capital Adequacy Ratio (%)</t>
    </r>
  </si>
  <si>
    <r>
      <rPr>
        <sz val="11"/>
        <color rgb="FF4D4B4B"/>
        <rFont val="Times New Roman"/>
        <family val="1"/>
      </rPr>
      <t>1,29,362</t>
    </r>
  </si>
  <si>
    <r>
      <rPr>
        <sz val="11"/>
        <color rgb="FF4D4B4B"/>
        <rFont val="Times New Roman"/>
        <family val="1"/>
      </rPr>
      <t>1,45,845</t>
    </r>
  </si>
  <si>
    <r>
      <rPr>
        <sz val="11"/>
        <color rgb="FF4D4B4B"/>
        <rFont val="Times New Roman"/>
        <family val="1"/>
      </rPr>
      <t>1,54,491</t>
    </r>
  </si>
  <si>
    <r>
      <rPr>
        <sz val="11"/>
        <color rgb="FF4D4B4B"/>
        <rFont val="Times New Roman"/>
        <family val="1"/>
      </rPr>
      <t>1,81,800</t>
    </r>
  </si>
  <si>
    <r>
      <rPr>
        <sz val="11"/>
        <color rgb="FF4D4B4B"/>
        <rFont val="Times New Roman"/>
        <family val="1"/>
      </rPr>
      <t>2,06,685</t>
    </r>
  </si>
  <si>
    <r>
      <rPr>
        <sz val="11"/>
        <color rgb="FF4D4B4B"/>
        <rFont val="Times New Roman"/>
        <family val="1"/>
      </rPr>
      <t>2,34,056</t>
    </r>
  </si>
  <si>
    <r>
      <rPr>
        <sz val="11"/>
        <color rgb="FF4D4B4B"/>
        <rFont val="Times New Roman"/>
        <family val="1"/>
      </rPr>
      <t>2,41,073</t>
    </r>
  </si>
  <si>
    <r>
      <rPr>
        <sz val="11"/>
        <color rgb="FF4D4B4B"/>
        <rFont val="Times New Roman"/>
        <family val="1"/>
      </rPr>
      <t>2,66,596</t>
    </r>
  </si>
  <si>
    <r>
      <rPr>
        <sz val="11"/>
        <color rgb="FF4D4B4B"/>
        <rFont val="Times New Roman"/>
        <family val="1"/>
      </rPr>
      <t>3,01,980</t>
    </r>
  </si>
  <si>
    <r>
      <rPr>
        <sz val="11"/>
        <color rgb="FF4D4B4B"/>
        <rFont val="Times New Roman"/>
        <family val="1"/>
      </rPr>
      <t>3,34,829</t>
    </r>
  </si>
  <si>
    <r>
      <rPr>
        <sz val="11"/>
        <color rgb="FF4D4B4B"/>
        <rFont val="Times New Roman"/>
        <family val="1"/>
      </rPr>
      <t>%</t>
    </r>
  </si>
  <si>
    <r>
      <rPr>
        <sz val="11"/>
        <color rgb="FF4D4B4B"/>
        <rFont val="Times New Roman"/>
        <family val="1"/>
      </rPr>
      <t>1,12,333</t>
    </r>
  </si>
  <si>
    <r>
      <rPr>
        <sz val="11"/>
        <color rgb="FF4D4B4B"/>
        <rFont val="Times New Roman"/>
        <family val="1"/>
      </rPr>
      <t>1,22,025</t>
    </r>
  </si>
  <si>
    <r>
      <rPr>
        <sz val="11"/>
        <color rgb="FF4D4B4B"/>
        <rFont val="Times New Roman"/>
        <family val="1"/>
      </rPr>
      <t>1,35,757</t>
    </r>
  </si>
  <si>
    <r>
      <rPr>
        <sz val="11"/>
        <color rgb="FF4D4B4B"/>
        <rFont val="Times New Roman"/>
        <family val="1"/>
      </rPr>
      <t>1,56,506</t>
    </r>
  </si>
  <si>
    <r>
      <rPr>
        <sz val="11"/>
        <color rgb="FF4D4B4B"/>
        <rFont val="Times New Roman"/>
        <family val="1"/>
      </rPr>
      <t>1,84,146</t>
    </r>
  </si>
  <si>
    <r>
      <rPr>
        <sz val="11"/>
        <color rgb="FF4D4B4B"/>
        <rFont val="Times New Roman"/>
        <family val="1"/>
      </rPr>
      <t>1,94,655</t>
    </r>
  </si>
  <si>
    <r>
      <rPr>
        <sz val="11"/>
        <color rgb="FF4D4B4B"/>
        <rFont val="Times New Roman"/>
        <family val="1"/>
      </rPr>
      <t>2,17,477</t>
    </r>
  </si>
  <si>
    <r>
      <rPr>
        <sz val="11"/>
        <color rgb="FF4D4B4B"/>
        <rFont val="Times New Roman"/>
        <family val="1"/>
      </rPr>
      <t>2,44,421</t>
    </r>
  </si>
  <si>
    <r>
      <rPr>
        <sz val="11"/>
        <color rgb="FF4D4B4B"/>
        <rFont val="Times New Roman"/>
        <family val="1"/>
      </rPr>
      <t>2,69,708</t>
    </r>
  </si>
  <si>
    <r>
      <rPr>
        <sz val="11"/>
        <color rgb="FF4D4B4B"/>
        <rFont val="Times New Roman"/>
        <family val="1"/>
      </rPr>
      <t>N.A</t>
    </r>
  </si>
  <si>
    <r>
      <rPr>
        <sz val="11"/>
        <color rgb="FF4D4B4B"/>
        <rFont val="Times New Roman"/>
        <family val="1"/>
      </rPr>
      <t>1,40,151</t>
    </r>
  </si>
  <si>
    <r>
      <rPr>
        <sz val="11"/>
        <color rgb="FF4D4B4B"/>
        <rFont val="Times New Roman"/>
        <family val="1"/>
      </rPr>
      <t>1,46,519</t>
    </r>
  </si>
  <si>
    <r>
      <rPr>
        <sz val="11"/>
        <color rgb="FF4D4B4B"/>
        <rFont val="Times New Roman"/>
        <family val="1"/>
      </rPr>
      <t>1,75,903</t>
    </r>
  </si>
  <si>
    <r>
      <rPr>
        <sz val="11"/>
        <color rgb="FF4D4B4B"/>
        <rFont val="Times New Roman"/>
        <family val="1"/>
      </rPr>
      <t>2,04,731</t>
    </r>
  </si>
  <si>
    <r>
      <rPr>
        <sz val="11"/>
        <color rgb="FF4D4B4B"/>
        <rFont val="Times New Roman"/>
        <family val="1"/>
      </rPr>
      <t>2,38,154</t>
    </r>
  </si>
  <si>
    <r>
      <rPr>
        <sz val="11"/>
        <color rgb="FF4D4B4B"/>
        <rFont val="Times New Roman"/>
        <family val="1"/>
      </rPr>
      <t>2,45,225</t>
    </r>
  </si>
  <si>
    <r>
      <rPr>
        <sz val="11"/>
        <color rgb="FF4D4B4B"/>
        <rFont val="Times New Roman"/>
        <family val="1"/>
      </rPr>
      <t>2,74,036</t>
    </r>
  </si>
  <si>
    <r>
      <rPr>
        <sz val="11"/>
        <color rgb="FF4D4B4B"/>
        <rFont val="Times New Roman"/>
        <family val="1"/>
      </rPr>
      <t>3,08,893</t>
    </r>
  </si>
  <si>
    <r>
      <rPr>
        <sz val="11"/>
        <color rgb="FF4D4B4B"/>
        <rFont val="Times New Roman"/>
        <family val="1"/>
      </rPr>
      <t>3,42,792</t>
    </r>
  </si>
  <si>
    <r>
      <rPr>
        <sz val="11"/>
        <color rgb="FF4D4B4B"/>
        <rFont val="Times New Roman"/>
        <family val="1"/>
      </rPr>
      <t>1,09,547</t>
    </r>
  </si>
  <si>
    <r>
      <rPr>
        <sz val="11"/>
        <color rgb="FF4D4B4B"/>
        <rFont val="Times New Roman"/>
        <family val="1"/>
      </rPr>
      <t>1,17,157</t>
    </r>
  </si>
  <si>
    <r>
      <rPr>
        <sz val="11"/>
        <color rgb="FF4D4B4B"/>
        <rFont val="Times New Roman"/>
        <family val="1"/>
      </rPr>
      <t>1,33,035</t>
    </r>
  </si>
  <si>
    <r>
      <rPr>
        <sz val="11"/>
        <color rgb="FF4D4B4B"/>
        <rFont val="Times New Roman"/>
        <family val="1"/>
      </rPr>
      <t>1,61,644</t>
    </r>
  </si>
  <si>
    <r>
      <rPr>
        <sz val="11"/>
        <color rgb="FF4D4B4B"/>
        <rFont val="Times New Roman"/>
        <family val="1"/>
      </rPr>
      <t>1,95,820</t>
    </r>
  </si>
  <si>
    <r>
      <rPr>
        <sz val="11"/>
        <color rgb="FF4D4B4B"/>
        <rFont val="Times New Roman"/>
        <family val="1"/>
      </rPr>
      <t>2,05,238</t>
    </r>
  </si>
  <si>
    <r>
      <rPr>
        <sz val="11"/>
        <color rgb="FF4D4B4B"/>
        <rFont val="Times New Roman"/>
        <family val="1"/>
      </rPr>
      <t>2,30,769</t>
    </r>
  </si>
  <si>
    <r>
      <rPr>
        <sz val="11"/>
        <color rgb="FF4D4B4B"/>
        <rFont val="Times New Roman"/>
        <family val="1"/>
      </rPr>
      <t>2,57,177</t>
    </r>
  </si>
  <si>
    <r>
      <rPr>
        <sz val="11"/>
        <color rgb="FF4D4B4B"/>
        <rFont val="Times New Roman"/>
        <family val="1"/>
      </rPr>
      <t>2,83,070</t>
    </r>
  </si>
  <si>
    <r>
      <rPr>
        <sz val="11"/>
        <color rgb="FF4D4B4B"/>
        <rFont val="Times New Roman"/>
        <family val="1"/>
      </rPr>
      <t>Net NPA to Net Advances (%)</t>
    </r>
  </si>
  <si>
    <r>
      <rPr>
        <sz val="11"/>
        <color rgb="FF4D4B4B"/>
        <rFont val="Times New Roman"/>
        <family val="1"/>
      </rPr>
      <t>Number of Domestic Branches</t>
    </r>
  </si>
  <si>
    <r>
      <rPr>
        <sz val="11"/>
        <color rgb="FF4D4B4B"/>
        <rFont val="Times New Roman"/>
        <family val="1"/>
      </rPr>
      <t>Number of Foreign Branches /offices</t>
    </r>
  </si>
  <si>
    <r>
      <rPr>
        <b/>
        <sz val="11"/>
        <color rgb="FF231F1F"/>
        <rFont val="Times New Roman"/>
        <family val="1"/>
      </rPr>
      <t>2012-13</t>
    </r>
  </si>
  <si>
    <r>
      <rPr>
        <b/>
        <sz val="11"/>
        <color rgb="FF231F1F"/>
        <rFont val="Times New Roman"/>
        <family val="1"/>
      </rPr>
      <t>2013-14</t>
    </r>
  </si>
  <si>
    <r>
      <rPr>
        <b/>
        <sz val="11"/>
        <color rgb="FF231F1F"/>
        <rFont val="Times New Roman"/>
        <family val="1"/>
      </rPr>
      <t>2014-15</t>
    </r>
  </si>
  <si>
    <r>
      <rPr>
        <b/>
        <sz val="11"/>
        <color rgb="FF231F1F"/>
        <rFont val="Times New Roman"/>
        <family val="1"/>
      </rPr>
      <t>2015-16</t>
    </r>
  </si>
  <si>
    <r>
      <rPr>
        <b/>
        <sz val="11"/>
        <color rgb="FF231F1F"/>
        <rFont val="Times New Roman"/>
        <family val="1"/>
      </rPr>
      <t>2016-17</t>
    </r>
  </si>
  <si>
    <r>
      <rPr>
        <b/>
        <sz val="11"/>
        <color rgb="FF231F1F"/>
        <rFont val="Times New Roman"/>
        <family val="1"/>
      </rPr>
      <t>2017-18</t>
    </r>
  </si>
  <si>
    <r>
      <rPr>
        <b/>
        <sz val="11"/>
        <color rgb="FF231F1F"/>
        <rFont val="Times New Roman"/>
        <family val="1"/>
      </rPr>
      <t>2018-19</t>
    </r>
  </si>
  <si>
    <r>
      <rPr>
        <b/>
        <sz val="11"/>
        <color rgb="FF231F1F"/>
        <rFont val="Times New Roman"/>
        <family val="1"/>
      </rPr>
      <t>2019-20</t>
    </r>
  </si>
  <si>
    <r>
      <rPr>
        <b/>
        <sz val="11"/>
        <color rgb="FF231F1F"/>
        <rFont val="Times New Roman"/>
        <family val="1"/>
      </rPr>
      <t>2020-21</t>
    </r>
  </si>
  <si>
    <r>
      <rPr>
        <b/>
        <sz val="11"/>
        <color rgb="FF231F1F"/>
        <rFont val="Times New Roman"/>
        <family val="1"/>
      </rPr>
      <t>2021-22</t>
    </r>
  </si>
  <si>
    <r>
      <rPr>
        <b/>
        <sz val="11"/>
        <color rgb="FF231F1F"/>
        <rFont val="Times New Roman"/>
        <family val="1"/>
      </rPr>
      <t>Liabilities</t>
    </r>
  </si>
  <si>
    <r>
      <rPr>
        <b/>
        <sz val="11"/>
        <color rgb="FF231F1F"/>
        <rFont val="Times New Roman"/>
        <family val="1"/>
      </rPr>
      <t>Assets</t>
    </r>
  </si>
  <si>
    <t>Capital (Rs.in crore)</t>
  </si>
  <si>
    <t>Reserves &amp; Surplus (Rs.in crore)</t>
  </si>
  <si>
    <t>Deposits (Rs.in crore)</t>
  </si>
  <si>
    <t>Borrowings (Rs.in crore)</t>
  </si>
  <si>
    <t>Other’s (Rs.in crore)</t>
  </si>
  <si>
    <t>Total(Rs.in crore)</t>
  </si>
  <si>
    <t>Investments (Rs.in crore)</t>
  </si>
  <si>
    <t>Advances (Rs.in crore)</t>
  </si>
  <si>
    <t>Other Assets (Rs.in crore)</t>
  </si>
  <si>
    <t>Total (Rs.in crore)</t>
  </si>
  <si>
    <t>Net Interest Income (Rs.in crore)</t>
  </si>
  <si>
    <t>Provisions for NPA (Rs.in crore)</t>
  </si>
  <si>
    <t>Operating Result (Rs.in crore)</t>
  </si>
  <si>
    <t>Net Profit Before Taxes (Rs.in crore)</t>
  </si>
  <si>
    <t>Net Profit (Rs.in crore)</t>
  </si>
  <si>
    <t>Profit Per employee (Rs.in 000)</t>
  </si>
  <si>
    <t>Earnings Per Share (Rs.)*</t>
  </si>
  <si>
    <t>Dividend Per Share (Rs.)*</t>
  </si>
  <si>
    <t>Share Price (on NSE) (Rs.)*</t>
  </si>
  <si>
    <t>Dividend Pay out Ratio % (Rs.)</t>
  </si>
  <si>
    <t>Basel-II Total Capital (Rs. in crore)</t>
  </si>
  <si>
    <t>Tier I Capital (Rs.in crore)</t>
  </si>
  <si>
    <t>Tier II Capital (Rs.in crore)</t>
  </si>
  <si>
    <t>Basel-III Total Capital (Rs. in crore)</t>
  </si>
  <si>
    <t>*The face value of shares of the Bank was split from Rs.10 per share to Rs.1 per share - wef. 22nd  November, 2014.
The data is on Rs.1 per share from 2014-15 onwards and Rs.10 per share for earlier years.</t>
  </si>
  <si>
    <t>Financial leverage</t>
  </si>
  <si>
    <t>Return on Assets (%)</t>
  </si>
  <si>
    <r>
      <rPr>
        <b/>
        <sz val="11"/>
        <color rgb="FF4D4B4B"/>
        <rFont val="Times New Roman"/>
        <family val="1"/>
      </rPr>
      <t>Return on Average Assets (%)</t>
    </r>
  </si>
  <si>
    <r>
      <rPr>
        <b/>
        <sz val="11"/>
        <color rgb="FF4D4B4B"/>
        <rFont val="Times New Roman"/>
        <family val="1"/>
      </rPr>
      <t>Return on equity (%)</t>
    </r>
  </si>
  <si>
    <t>PROFIT &amp; LOSS ACCOUNT</t>
  </si>
  <si>
    <t>Interest earned</t>
  </si>
  <si>
    <t>Other income</t>
  </si>
  <si>
    <t>INCOME</t>
  </si>
  <si>
    <t>EXPENDITURE</t>
  </si>
  <si>
    <t>Interest cost</t>
  </si>
  <si>
    <t>Operating expenses</t>
  </si>
  <si>
    <t>Provisions for contingencies</t>
  </si>
  <si>
    <t>PROFIT</t>
  </si>
  <si>
    <t>Net profit</t>
  </si>
  <si>
    <t>TOTAL</t>
  </si>
  <si>
    <t>Provisions &amp; contingencies</t>
  </si>
  <si>
    <t>Net profit (before share of associates &amp; minority interest</t>
  </si>
  <si>
    <t>Less: Minority interest</t>
  </si>
  <si>
    <t>FY-2021</t>
  </si>
  <si>
    <t>FY-2022</t>
  </si>
  <si>
    <t>STATE BANK OF INDIA</t>
  </si>
  <si>
    <t>PROFIT &amp; LOSS ACCOUNT (CONSOLIDATED)</t>
  </si>
  <si>
    <t>BALANCE SHEET</t>
  </si>
  <si>
    <t>CAPITAL &amp; LIABILITIES</t>
  </si>
  <si>
    <t>Reserves &amp; surplus</t>
  </si>
  <si>
    <t>Minority interest</t>
  </si>
  <si>
    <t>Deposits</t>
  </si>
  <si>
    <t>Borrowings</t>
  </si>
  <si>
    <t>Other liabilities &amp; provisions</t>
  </si>
  <si>
    <t xml:space="preserve">Capital </t>
  </si>
  <si>
    <t>ASSETS</t>
  </si>
  <si>
    <t>Cash &amp; bank balance with RBI</t>
  </si>
  <si>
    <t>Balances with banks and money at call and short notice</t>
  </si>
  <si>
    <t>Investments</t>
  </si>
  <si>
    <t>Advances</t>
  </si>
  <si>
    <t>Fixed assets</t>
  </si>
  <si>
    <t>Other assets</t>
  </si>
  <si>
    <t>Contingent liabilities</t>
  </si>
  <si>
    <t>Bills for collection</t>
  </si>
  <si>
    <t xml:space="preserve">As on March 31, </t>
  </si>
  <si>
    <t>Rs. crore</t>
  </si>
  <si>
    <t xml:space="preserve">Goodwill on consolidation </t>
  </si>
  <si>
    <t>Consolidated net profit before minority interest</t>
  </si>
  <si>
    <t>Consolidated net profit attributable to the group</t>
  </si>
  <si>
    <t>Ratios</t>
  </si>
  <si>
    <r>
      <rPr>
        <b/>
        <sz val="11"/>
        <rFont val="Times New Roman"/>
        <family val="1"/>
      </rPr>
      <t>CAPITAL AND LIABILITIES</t>
    </r>
  </si>
  <si>
    <r>
      <rPr>
        <b/>
        <sz val="11"/>
        <rFont val="Times New Roman"/>
        <family val="1"/>
      </rPr>
      <t>As at March 31, 2022</t>
    </r>
  </si>
  <si>
    <r>
      <rPr>
        <b/>
        <sz val="11"/>
        <rFont val="Times New Roman"/>
        <family val="1"/>
      </rPr>
      <t>As at March 31, 2021</t>
    </r>
  </si>
  <si>
    <t>Capital</t>
  </si>
  <si>
    <t>Reserves and surplus</t>
  </si>
  <si>
    <t>Other liabilities and provisions</t>
  </si>
  <si>
    <r>
      <rPr>
        <b/>
        <sz val="11"/>
        <rFont val="Times New Roman"/>
        <family val="1"/>
      </rPr>
      <t>ASSETS</t>
    </r>
  </si>
  <si>
    <t>Cash and balances with Reserve Bank of India</t>
  </si>
  <si>
    <r>
      <rPr>
        <b/>
        <sz val="11"/>
        <rFont val="Times New Roman"/>
        <family val="1"/>
      </rPr>
      <t>Total</t>
    </r>
  </si>
  <si>
    <t>Year ended March 31,</t>
  </si>
  <si>
    <t>Return on Assets</t>
  </si>
  <si>
    <t>Return on equity</t>
  </si>
  <si>
    <t>ROA x Financial leverage</t>
  </si>
  <si>
    <t>Interest income</t>
  </si>
  <si>
    <t>Less: Interest cost</t>
  </si>
  <si>
    <t>Net interest income</t>
  </si>
  <si>
    <t>Plus non-interest income</t>
  </si>
  <si>
    <t>Net revenues</t>
  </si>
  <si>
    <t>Less: Non-interest cost</t>
  </si>
  <si>
    <t>Less: Provisions &amp; contingencies</t>
  </si>
  <si>
    <t>Net interest margin</t>
  </si>
  <si>
    <t>Net interest</t>
  </si>
  <si>
    <t>Interest earning assets</t>
  </si>
  <si>
    <t>HDFC BANK</t>
  </si>
  <si>
    <t>No. of equity shares outstanding (crore)</t>
  </si>
  <si>
    <t>Par value/share</t>
  </si>
  <si>
    <t>Net worth</t>
  </si>
  <si>
    <t>Market capitalisation</t>
  </si>
  <si>
    <t>CMP on 12/8/2022</t>
  </si>
  <si>
    <t>Book value per share</t>
  </si>
  <si>
    <t>Market price to BV</t>
  </si>
  <si>
    <t>Non-interest cost to total revenues</t>
  </si>
  <si>
    <t>Advanced Under Collection Account</t>
  </si>
  <si>
    <t>AUCA</t>
  </si>
  <si>
    <t>Provision Coverage Ratio</t>
  </si>
  <si>
    <t>PCR</t>
  </si>
  <si>
    <t>Interest income as % of total income</t>
  </si>
  <si>
    <t>Credit deposit ratio</t>
  </si>
  <si>
    <t>CASA</t>
  </si>
  <si>
    <t>Major risk management</t>
  </si>
  <si>
    <t xml:space="preserve">SBI </t>
  </si>
  <si>
    <t>HDFC</t>
  </si>
  <si>
    <t>Cheap source of capital</t>
  </si>
  <si>
    <t>Efficiency Ratio</t>
  </si>
  <si>
    <t>Operating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</si>
</sst>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_ ;_ * \-#,##0_ ;_ * &quot;-&quot;??_ ;_ @_ "/>
    <numFmt numFmtId="166" formatCode="#,##0_ ;\-#,##0\ "/>
    <numFmt numFmtId="167" formatCode="0.0%"/>
  </numFmts>
  <fonts count="1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sz val="11"/>
      <name val="Times New Roman"/>
      <family val="1"/>
    </font>
    <font>
      <sz val="11"/>
      <color rgb="FF231F1F"/>
      <name val="Times New Roman"/>
      <family val="1"/>
    </font>
    <font>
      <sz val="11"/>
      <color theme="1"/>
      <name val="Times New Roman"/>
      <family val="1"/>
    </font>
    <font>
      <sz val="11"/>
      <color rgb="FF4D4B4B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231F1F"/>
      <name val="Times New Roman"/>
      <family val="1"/>
    </font>
    <font>
      <sz val="8"/>
      <name val="Times New Roman"/>
      <family val="2"/>
    </font>
    <font>
      <b/>
      <sz val="11"/>
      <color rgb="FF4D4B4B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1"/>
      <color rgb="FF202124"/>
      <name val="Times New Roman"/>
      <family val="1"/>
    </font>
    <font>
      <b/>
      <sz val="2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8F6FA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4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 indent="1"/>
    </xf>
    <xf numFmtId="0" fontId="4" fillId="0" borderId="1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165" fontId="4" fillId="0" borderId="1" xfId="1" applyNumberFormat="1" applyFont="1" applyBorder="1" applyAlignment="1">
      <alignment horizontal="right" vertical="top"/>
    </xf>
    <xf numFmtId="165" fontId="2" fillId="2" borderId="1" xfId="1" applyNumberFormat="1" applyFont="1" applyFill="1" applyBorder="1" applyAlignment="1">
      <alignment horizontal="right" vertical="top" wrapText="1"/>
    </xf>
    <xf numFmtId="0" fontId="5" fillId="0" borderId="1" xfId="0" applyFont="1" applyBorder="1" applyAlignment="1">
      <alignment horizontal="left" vertical="top" wrapText="1"/>
    </xf>
    <xf numFmtId="165" fontId="6" fillId="0" borderId="1" xfId="1" applyNumberFormat="1" applyFont="1" applyBorder="1" applyAlignment="1">
      <alignment horizontal="right" vertical="top"/>
    </xf>
    <xf numFmtId="165" fontId="4" fillId="2" borderId="1" xfId="1" applyNumberFormat="1" applyFont="1" applyFill="1" applyBorder="1" applyAlignment="1">
      <alignment horizontal="right" wrapText="1"/>
    </xf>
    <xf numFmtId="166" fontId="4" fillId="0" borderId="1" xfId="1" applyNumberFormat="1" applyFont="1" applyBorder="1" applyAlignment="1">
      <alignment horizontal="right" vertical="top"/>
    </xf>
    <xf numFmtId="165" fontId="5" fillId="2" borderId="1" xfId="1" applyNumberFormat="1" applyFont="1" applyFill="1" applyBorder="1" applyAlignment="1">
      <alignment horizontal="right" vertical="top" shrinkToFit="1"/>
    </xf>
    <xf numFmtId="166" fontId="6" fillId="0" borderId="1" xfId="1" applyNumberFormat="1" applyFont="1" applyBorder="1" applyAlignment="1">
      <alignment horizontal="right" vertical="top"/>
    </xf>
    <xf numFmtId="164" fontId="4" fillId="0" borderId="1" xfId="1" applyFont="1" applyBorder="1" applyAlignment="1">
      <alignment horizontal="left" vertical="top"/>
    </xf>
    <xf numFmtId="10" fontId="4" fillId="0" borderId="0" xfId="2" applyNumberFormat="1" applyFont="1" applyAlignment="1">
      <alignment horizontal="right" vertical="top"/>
    </xf>
    <xf numFmtId="10" fontId="4" fillId="0" borderId="1" xfId="2" applyNumberFormat="1" applyFont="1" applyBorder="1" applyAlignment="1">
      <alignment horizontal="right" vertical="top"/>
    </xf>
    <xf numFmtId="165" fontId="10" fillId="2" borderId="1" xfId="1" applyNumberFormat="1" applyFont="1" applyFill="1" applyBorder="1" applyAlignment="1">
      <alignment horizontal="right" vertical="top" shrinkToFit="1"/>
    </xf>
    <xf numFmtId="0" fontId="6" fillId="0" borderId="0" xfId="0" applyFont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0" fillId="0" borderId="1" xfId="0" applyBorder="1" applyAlignment="1">
      <alignment wrapText="1"/>
    </xf>
    <xf numFmtId="165" fontId="0" fillId="0" borderId="1" xfId="1" applyNumberFormat="1" applyFont="1" applyBorder="1"/>
    <xf numFmtId="0" fontId="6" fillId="0" borderId="1" xfId="0" applyFont="1" applyBorder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164" fontId="2" fillId="0" borderId="0" xfId="1" applyFont="1"/>
    <xf numFmtId="0" fontId="7" fillId="0" borderId="0" xfId="0" applyFont="1"/>
    <xf numFmtId="0" fontId="7" fillId="0" borderId="0" xfId="0" applyFont="1" applyAlignment="1">
      <alignment vertical="top"/>
    </xf>
    <xf numFmtId="0" fontId="11" fillId="0" borderId="0" xfId="0" applyFont="1"/>
    <xf numFmtId="0" fontId="7" fillId="0" borderId="1" xfId="0" applyFont="1" applyBorder="1"/>
    <xf numFmtId="0" fontId="2" fillId="0" borderId="1" xfId="0" applyFont="1" applyBorder="1"/>
    <xf numFmtId="164" fontId="2" fillId="0" borderId="1" xfId="1" applyFont="1" applyBorder="1"/>
    <xf numFmtId="164" fontId="7" fillId="0" borderId="1" xfId="1" applyFont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5" fontId="2" fillId="0" borderId="1" xfId="1" applyNumberFormat="1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vertical="center"/>
    </xf>
    <xf numFmtId="164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wrapText="1"/>
    </xf>
    <xf numFmtId="10" fontId="2" fillId="0" borderId="1" xfId="2" applyNumberFormat="1" applyFont="1" applyBorder="1"/>
    <xf numFmtId="165" fontId="0" fillId="0" borderId="0" xfId="0" applyNumberFormat="1"/>
    <xf numFmtId="165" fontId="0" fillId="0" borderId="1" xfId="0" applyNumberFormat="1" applyBorder="1"/>
    <xf numFmtId="165" fontId="6" fillId="0" borderId="1" xfId="0" applyNumberFormat="1" applyFont="1" applyBorder="1"/>
    <xf numFmtId="165" fontId="2" fillId="0" borderId="1" xfId="0" applyNumberFormat="1" applyFont="1" applyBorder="1"/>
    <xf numFmtId="167" fontId="0" fillId="0" borderId="1" xfId="2" applyNumberFormat="1" applyFont="1" applyBorder="1"/>
    <xf numFmtId="164" fontId="0" fillId="0" borderId="0" xfId="0" applyNumberFormat="1"/>
    <xf numFmtId="164" fontId="0" fillId="0" borderId="0" xfId="1" applyFont="1"/>
    <xf numFmtId="164" fontId="6" fillId="0" borderId="1" xfId="1" applyFont="1" applyBorder="1"/>
    <xf numFmtId="0" fontId="12" fillId="0" borderId="0" xfId="0" applyFont="1"/>
    <xf numFmtId="164" fontId="7" fillId="0" borderId="1" xfId="1" applyFont="1" applyBorder="1" applyAlignment="1">
      <alignment vertical="center"/>
    </xf>
    <xf numFmtId="165" fontId="2" fillId="0" borderId="0" xfId="1" applyNumberFormat="1" applyFont="1"/>
    <xf numFmtId="165" fontId="2" fillId="0" borderId="0" xfId="1" applyNumberFormat="1" applyFont="1" applyAlignment="1">
      <alignment horizontal="right"/>
    </xf>
    <xf numFmtId="165" fontId="7" fillId="0" borderId="1" xfId="1" applyNumberFormat="1" applyFont="1" applyBorder="1"/>
    <xf numFmtId="165" fontId="0" fillId="0" borderId="0" xfId="1" applyNumberFormat="1" applyFont="1"/>
    <xf numFmtId="164" fontId="2" fillId="0" borderId="0" xfId="0" applyNumberFormat="1" applyFont="1"/>
    <xf numFmtId="10" fontId="2" fillId="0" borderId="0" xfId="2" applyNumberFormat="1" applyFont="1"/>
    <xf numFmtId="164" fontId="6" fillId="0" borderId="0" xfId="0" applyNumberFormat="1" applyFont="1"/>
    <xf numFmtId="0" fontId="6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wrapText="1"/>
    </xf>
    <xf numFmtId="164" fontId="4" fillId="0" borderId="1" xfId="1" applyFont="1" applyBorder="1"/>
    <xf numFmtId="164" fontId="4" fillId="0" borderId="0" xfId="0" applyNumberFormat="1" applyFont="1"/>
    <xf numFmtId="165" fontId="4" fillId="0" borderId="1" xfId="1" applyNumberFormat="1" applyFont="1" applyBorder="1"/>
    <xf numFmtId="0" fontId="4" fillId="0" borderId="1" xfId="0" applyFont="1" applyBorder="1"/>
    <xf numFmtId="0" fontId="4" fillId="0" borderId="0" xfId="0" applyFont="1" applyAlignment="1">
      <alignment vertical="top"/>
    </xf>
    <xf numFmtId="165" fontId="4" fillId="0" borderId="1" xfId="0" applyNumberFormat="1" applyFont="1" applyBorder="1"/>
    <xf numFmtId="167" fontId="4" fillId="0" borderId="1" xfId="2" applyNumberFormat="1" applyFont="1" applyBorder="1"/>
    <xf numFmtId="165" fontId="4" fillId="0" borderId="0" xfId="0" applyNumberFormat="1" applyFont="1"/>
    <xf numFmtId="164" fontId="4" fillId="0" borderId="0" xfId="1" applyFont="1"/>
    <xf numFmtId="0" fontId="13" fillId="0" borderId="0" xfId="0" applyFont="1"/>
    <xf numFmtId="0" fontId="2" fillId="0" borderId="0" xfId="0" applyFont="1" applyAlignment="1">
      <alignment vertical="top"/>
    </xf>
    <xf numFmtId="10" fontId="7" fillId="0" borderId="1" xfId="0" applyNumberFormat="1" applyFont="1" applyBorder="1"/>
    <xf numFmtId="0" fontId="11" fillId="0" borderId="0" xfId="0" applyFont="1" applyAlignment="1">
      <alignment vertical="top"/>
    </xf>
    <xf numFmtId="165" fontId="2" fillId="0" borderId="0" xfId="1" applyNumberFormat="1" applyFont="1" applyAlignment="1">
      <alignment vertical="top"/>
    </xf>
    <xf numFmtId="10" fontId="4" fillId="0" borderId="0" xfId="2" applyNumberFormat="1" applyFont="1"/>
    <xf numFmtId="0" fontId="2" fillId="3" borderId="1" xfId="0" applyFont="1" applyFill="1" applyBorder="1"/>
    <xf numFmtId="10" fontId="2" fillId="3" borderId="1" xfId="2" applyNumberFormat="1" applyFont="1" applyFill="1" applyBorder="1"/>
    <xf numFmtId="9" fontId="4" fillId="0" borderId="0" xfId="2" applyFont="1"/>
    <xf numFmtId="0" fontId="14" fillId="0" borderId="0" xfId="0" applyFont="1" applyAlignment="1">
      <alignment horizontal="center"/>
    </xf>
    <xf numFmtId="0" fontId="0" fillId="3" borderId="1" xfId="0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167" fontId="4" fillId="4" borderId="1" xfId="2" applyNumberFormat="1" applyFont="1" applyFill="1" applyBorder="1"/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75</xdr:row>
      <xdr:rowOff>0</xdr:rowOff>
    </xdr:from>
    <xdr:to>
      <xdr:col>7</xdr:col>
      <xdr:colOff>48986</xdr:colOff>
      <xdr:row>88</xdr:row>
      <xdr:rowOff>81642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377D72F-F5C1-8FFE-628E-BF3174D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657" y="13650686"/>
          <a:ext cx="7375072" cy="2416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73</xdr:row>
      <xdr:rowOff>0</xdr:rowOff>
    </xdr:from>
    <xdr:to>
      <xdr:col>7</xdr:col>
      <xdr:colOff>283029</xdr:colOff>
      <xdr:row>78</xdr:row>
      <xdr:rowOff>141514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FF58F27-A9D9-D328-7DC9-F9642DE1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143" y="12643757"/>
          <a:ext cx="7614557" cy="10395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1D309-F0C0-4DFF-86E0-4F2FF5952D82}">
  <dimension ref="B2:L53"/>
  <sheetViews>
    <sheetView showGridLines="0" zoomScale="130" zoomScaleNormal="130" workbookViewId="0">
      <selection activeCell="C4" sqref="C4"/>
    </sheetView>
  </sheetViews>
  <sheetFormatPr baseColWidth="10" defaultColWidth="9.1640625" defaultRowHeight="14" x14ac:dyDescent="0.15"/>
  <cols>
    <col min="1" max="1" width="6.83203125" style="1" customWidth="1"/>
    <col min="2" max="2" width="33.83203125" style="3" customWidth="1"/>
    <col min="3" max="12" width="11" style="1" customWidth="1"/>
    <col min="13" max="13" width="26.6640625" style="1" customWidth="1"/>
    <col min="14" max="16384" width="9.1640625" style="1"/>
  </cols>
  <sheetData>
    <row r="2" spans="2:12" s="2" customFormat="1" ht="15" x14ac:dyDescent="0.15">
      <c r="B2" s="4" t="s">
        <v>47</v>
      </c>
      <c r="C2" s="4"/>
      <c r="D2" s="4" t="s">
        <v>48</v>
      </c>
      <c r="E2" s="5" t="s">
        <v>49</v>
      </c>
      <c r="F2" s="4" t="s">
        <v>50</v>
      </c>
      <c r="G2" s="4" t="s">
        <v>51</v>
      </c>
      <c r="H2" s="6" t="s">
        <v>52</v>
      </c>
      <c r="I2" s="4" t="s">
        <v>53</v>
      </c>
      <c r="J2" s="4" t="s">
        <v>54</v>
      </c>
      <c r="K2" s="4" t="s">
        <v>55</v>
      </c>
      <c r="L2" s="7" t="s">
        <v>56</v>
      </c>
    </row>
    <row r="3" spans="2:12" ht="15" x14ac:dyDescent="0.15">
      <c r="B3" s="8" t="s">
        <v>57</v>
      </c>
      <c r="C3" s="6"/>
      <c r="D3" s="6"/>
      <c r="E3" s="6"/>
      <c r="F3" s="6"/>
      <c r="G3" s="6"/>
      <c r="H3" s="6"/>
      <c r="I3" s="6"/>
      <c r="J3" s="6"/>
      <c r="K3" s="6"/>
      <c r="L3" s="6"/>
    </row>
    <row r="4" spans="2:12" ht="15" x14ac:dyDescent="0.15">
      <c r="B4" s="9" t="s">
        <v>59</v>
      </c>
      <c r="C4" s="10">
        <v>684</v>
      </c>
      <c r="D4" s="10">
        <v>747</v>
      </c>
      <c r="E4" s="10">
        <v>747</v>
      </c>
      <c r="F4" s="10">
        <v>776</v>
      </c>
      <c r="G4" s="10">
        <v>797</v>
      </c>
      <c r="H4" s="10">
        <v>892</v>
      </c>
      <c r="I4" s="10">
        <v>892</v>
      </c>
      <c r="J4" s="10">
        <v>892</v>
      </c>
      <c r="K4" s="10">
        <v>892</v>
      </c>
      <c r="L4" s="10">
        <v>892</v>
      </c>
    </row>
    <row r="5" spans="2:12" ht="15" x14ac:dyDescent="0.15">
      <c r="B5" s="9" t="s">
        <v>60</v>
      </c>
      <c r="C5" s="10">
        <v>98200</v>
      </c>
      <c r="D5" s="10">
        <v>117536</v>
      </c>
      <c r="E5" s="10">
        <v>127692</v>
      </c>
      <c r="F5" s="10">
        <v>143498</v>
      </c>
      <c r="G5" s="10">
        <v>187489</v>
      </c>
      <c r="H5" s="10">
        <v>218236</v>
      </c>
      <c r="I5" s="10">
        <v>220021</v>
      </c>
      <c r="J5" s="10">
        <v>231115</v>
      </c>
      <c r="K5" s="10">
        <v>252983</v>
      </c>
      <c r="L5" s="11">
        <v>279196</v>
      </c>
    </row>
    <row r="6" spans="2:12" ht="15" x14ac:dyDescent="0.15">
      <c r="B6" s="9" t="s">
        <v>61</v>
      </c>
      <c r="C6" s="10">
        <v>1202740</v>
      </c>
      <c r="D6" s="10">
        <v>1394408</v>
      </c>
      <c r="E6" s="10">
        <v>1576793</v>
      </c>
      <c r="F6" s="10">
        <v>1730722</v>
      </c>
      <c r="G6" s="10">
        <v>2044751</v>
      </c>
      <c r="H6" s="10">
        <v>2706344</v>
      </c>
      <c r="I6" s="10">
        <v>2911386</v>
      </c>
      <c r="J6" s="10">
        <v>3241621</v>
      </c>
      <c r="K6" s="10">
        <v>3681277</v>
      </c>
      <c r="L6" s="11">
        <v>4051534</v>
      </c>
    </row>
    <row r="7" spans="2:12" ht="15" x14ac:dyDescent="0.15">
      <c r="B7" s="9" t="s">
        <v>62</v>
      </c>
      <c r="C7" s="10">
        <v>169183</v>
      </c>
      <c r="D7" s="10">
        <v>183130</v>
      </c>
      <c r="E7" s="10">
        <v>205150</v>
      </c>
      <c r="F7" s="10">
        <v>323345</v>
      </c>
      <c r="G7" s="10">
        <v>317694</v>
      </c>
      <c r="H7" s="10">
        <v>362142</v>
      </c>
      <c r="I7" s="10">
        <v>403017</v>
      </c>
      <c r="J7" s="10">
        <v>314656</v>
      </c>
      <c r="K7" s="10">
        <v>417298</v>
      </c>
      <c r="L7" s="11">
        <v>426043</v>
      </c>
    </row>
    <row r="8" spans="2:12" ht="15" x14ac:dyDescent="0.15">
      <c r="B8" s="12" t="s">
        <v>63</v>
      </c>
      <c r="C8" s="10">
        <v>95404</v>
      </c>
      <c r="D8" s="10">
        <v>96927</v>
      </c>
      <c r="E8" s="10">
        <v>137698</v>
      </c>
      <c r="F8" s="10">
        <v>159276</v>
      </c>
      <c r="G8" s="10">
        <v>155235</v>
      </c>
      <c r="H8" s="10">
        <v>167138</v>
      </c>
      <c r="I8" s="10">
        <v>145597</v>
      </c>
      <c r="J8" s="10">
        <v>163110</v>
      </c>
      <c r="K8" s="10">
        <v>181980</v>
      </c>
      <c r="L8" s="11">
        <v>229932</v>
      </c>
    </row>
    <row r="9" spans="2:12" s="2" customFormat="1" ht="15" x14ac:dyDescent="0.15">
      <c r="B9" s="8" t="s">
        <v>64</v>
      </c>
      <c r="C9" s="13">
        <f>SUM(C4:C8)</f>
        <v>1566211</v>
      </c>
      <c r="D9" s="13">
        <f t="shared" ref="D9:E9" si="0">SUM(D4:D8)</f>
        <v>1792748</v>
      </c>
      <c r="E9" s="13">
        <f t="shared" si="0"/>
        <v>2048080</v>
      </c>
      <c r="F9" s="13">
        <f>SUM(F4:F8)</f>
        <v>2357617</v>
      </c>
      <c r="G9" s="13">
        <f>SUM(G4:G8)</f>
        <v>2705966</v>
      </c>
      <c r="H9" s="13">
        <f>SUM(H4:H8)</f>
        <v>3454752</v>
      </c>
      <c r="I9" s="13">
        <f>SUM(I4:I8)</f>
        <v>3680913</v>
      </c>
      <c r="J9" s="13">
        <f t="shared" ref="J9:L9" si="1">SUM(J4:J8)</f>
        <v>3951394</v>
      </c>
      <c r="K9" s="13">
        <f t="shared" si="1"/>
        <v>4534430</v>
      </c>
      <c r="L9" s="13">
        <f t="shared" si="1"/>
        <v>4987597</v>
      </c>
    </row>
    <row r="10" spans="2:12" ht="15" x14ac:dyDescent="0.15">
      <c r="B10" s="9" t="s">
        <v>58</v>
      </c>
      <c r="C10" s="10"/>
      <c r="D10" s="10"/>
      <c r="E10" s="10"/>
      <c r="F10" s="10"/>
      <c r="G10" s="10"/>
      <c r="H10" s="10"/>
      <c r="I10" s="10"/>
      <c r="J10" s="10"/>
      <c r="K10" s="10"/>
      <c r="L10" s="14"/>
    </row>
    <row r="11" spans="2:12" ht="15" x14ac:dyDescent="0.15">
      <c r="B11" s="9" t="s">
        <v>65</v>
      </c>
      <c r="C11" s="10">
        <v>350878</v>
      </c>
      <c r="D11" s="10">
        <v>398800</v>
      </c>
      <c r="E11" s="15">
        <v>481759</v>
      </c>
      <c r="F11" s="10">
        <v>575652</v>
      </c>
      <c r="G11" s="10">
        <v>765990</v>
      </c>
      <c r="H11" s="10">
        <v>1060987</v>
      </c>
      <c r="I11" s="10">
        <v>967022</v>
      </c>
      <c r="J11" s="10">
        <v>1046954</v>
      </c>
      <c r="K11" s="10">
        <v>1351705</v>
      </c>
      <c r="L11" s="11">
        <v>1481445</v>
      </c>
    </row>
    <row r="12" spans="2:12" ht="15" x14ac:dyDescent="0.15">
      <c r="B12" s="9" t="s">
        <v>66</v>
      </c>
      <c r="C12" s="10">
        <v>1045617</v>
      </c>
      <c r="D12" s="10">
        <v>1209829</v>
      </c>
      <c r="E12" s="15">
        <v>1300026</v>
      </c>
      <c r="F12" s="10">
        <v>1463700</v>
      </c>
      <c r="G12" s="10">
        <v>1571078</v>
      </c>
      <c r="H12" s="10">
        <v>1934880</v>
      </c>
      <c r="I12" s="10">
        <v>2185877</v>
      </c>
      <c r="J12" s="10">
        <v>2325290</v>
      </c>
      <c r="K12" s="10">
        <v>2449498</v>
      </c>
      <c r="L12" s="11">
        <v>2733967</v>
      </c>
    </row>
    <row r="13" spans="2:12" ht="15" x14ac:dyDescent="0.15">
      <c r="B13" s="9" t="s">
        <v>67</v>
      </c>
      <c r="C13" s="10">
        <v>169716</v>
      </c>
      <c r="D13" s="10">
        <v>184119</v>
      </c>
      <c r="E13" s="15">
        <v>266295</v>
      </c>
      <c r="F13" s="10">
        <v>318265</v>
      </c>
      <c r="G13" s="10">
        <v>368898</v>
      </c>
      <c r="H13" s="10">
        <v>458885</v>
      </c>
      <c r="I13" s="10">
        <v>528015</v>
      </c>
      <c r="J13" s="10">
        <v>579150</v>
      </c>
      <c r="K13" s="10">
        <v>733227</v>
      </c>
      <c r="L13" s="11">
        <v>772185</v>
      </c>
    </row>
    <row r="14" spans="2:12" s="2" customFormat="1" ht="15" x14ac:dyDescent="0.15">
      <c r="B14" s="8" t="s">
        <v>68</v>
      </c>
      <c r="C14" s="13">
        <f>SUM(C11:C13)</f>
        <v>1566211</v>
      </c>
      <c r="D14" s="13">
        <f>SUM(D11:D13)</f>
        <v>1792748</v>
      </c>
      <c r="E14" s="13">
        <f>SUM(E11:E13)</f>
        <v>2048080</v>
      </c>
      <c r="F14" s="13">
        <f t="shared" ref="F14:G14" si="2">SUM(F11:F13)</f>
        <v>2357617</v>
      </c>
      <c r="G14" s="13">
        <f t="shared" si="2"/>
        <v>2705966</v>
      </c>
      <c r="H14" s="13">
        <f t="shared" ref="H14" si="3">SUM(H11:H13)</f>
        <v>3454752</v>
      </c>
      <c r="I14" s="13">
        <f t="shared" ref="I14" si="4">SUM(I11:I13)</f>
        <v>3680914</v>
      </c>
      <c r="J14" s="13">
        <f t="shared" ref="J14" si="5">SUM(J11:J13)</f>
        <v>3951394</v>
      </c>
      <c r="K14" s="13">
        <f t="shared" ref="K14:L14" si="6">SUM(K11:K13)</f>
        <v>4534430</v>
      </c>
      <c r="L14" s="13">
        <f t="shared" si="6"/>
        <v>4987597</v>
      </c>
    </row>
    <row r="15" spans="2:12" ht="15" x14ac:dyDescent="0.15">
      <c r="B15" s="9" t="s">
        <v>69</v>
      </c>
      <c r="C15" s="10">
        <v>44329</v>
      </c>
      <c r="D15" s="10">
        <v>49282</v>
      </c>
      <c r="E15" s="15">
        <v>55015</v>
      </c>
      <c r="F15" s="10">
        <v>57195</v>
      </c>
      <c r="G15" s="10">
        <v>61860</v>
      </c>
      <c r="H15" s="10">
        <v>74854</v>
      </c>
      <c r="I15" s="10">
        <v>88349</v>
      </c>
      <c r="J15" s="10">
        <v>98085</v>
      </c>
      <c r="K15" s="10">
        <v>110710</v>
      </c>
      <c r="L15" s="11">
        <v>120708</v>
      </c>
    </row>
    <row r="16" spans="2:12" ht="15" x14ac:dyDescent="0.15">
      <c r="B16" s="9" t="s">
        <v>70</v>
      </c>
      <c r="C16" s="10">
        <v>11368</v>
      </c>
      <c r="D16" s="10">
        <v>14224</v>
      </c>
      <c r="E16" s="15">
        <v>17908</v>
      </c>
      <c r="F16" s="10">
        <v>26984</v>
      </c>
      <c r="G16" s="10">
        <v>32247</v>
      </c>
      <c r="H16" s="10">
        <v>70680</v>
      </c>
      <c r="I16" s="10">
        <v>54529</v>
      </c>
      <c r="J16" s="10">
        <v>42776</v>
      </c>
      <c r="K16" s="10">
        <v>27244</v>
      </c>
      <c r="L16" s="16">
        <v>14087</v>
      </c>
    </row>
    <row r="17" spans="2:12" ht="15" x14ac:dyDescent="0.15">
      <c r="B17" s="9" t="s">
        <v>71</v>
      </c>
      <c r="C17" s="10">
        <v>31082</v>
      </c>
      <c r="D17" s="10">
        <v>32109</v>
      </c>
      <c r="E17" s="15">
        <v>39537</v>
      </c>
      <c r="F17" s="10">
        <v>43258</v>
      </c>
      <c r="G17" s="10">
        <v>50848</v>
      </c>
      <c r="H17" s="10">
        <v>59511</v>
      </c>
      <c r="I17" s="10">
        <v>55436</v>
      </c>
      <c r="J17" s="10">
        <v>68133</v>
      </c>
      <c r="K17" s="10">
        <v>71554</v>
      </c>
      <c r="L17" s="16">
        <v>75292</v>
      </c>
    </row>
    <row r="18" spans="2:12" ht="15" x14ac:dyDescent="0.15">
      <c r="B18" s="9" t="s">
        <v>72</v>
      </c>
      <c r="C18" s="10">
        <v>19951</v>
      </c>
      <c r="D18" s="10">
        <v>16174</v>
      </c>
      <c r="E18" s="15">
        <v>19314</v>
      </c>
      <c r="F18" s="10">
        <v>13774</v>
      </c>
      <c r="G18" s="10">
        <v>14855</v>
      </c>
      <c r="H18" s="10">
        <v>-15528</v>
      </c>
      <c r="I18" s="10">
        <v>1607</v>
      </c>
      <c r="J18" s="10">
        <v>25063</v>
      </c>
      <c r="K18" s="10">
        <v>27541</v>
      </c>
      <c r="L18" s="16">
        <v>43422</v>
      </c>
    </row>
    <row r="19" spans="2:12" s="2" customFormat="1" ht="15" x14ac:dyDescent="0.15">
      <c r="B19" s="8" t="s">
        <v>73</v>
      </c>
      <c r="C19" s="13">
        <v>14105</v>
      </c>
      <c r="D19" s="13">
        <v>10891</v>
      </c>
      <c r="E19" s="17">
        <v>13102</v>
      </c>
      <c r="F19" s="13">
        <v>9951</v>
      </c>
      <c r="G19" s="13">
        <v>10484</v>
      </c>
      <c r="H19" s="13">
        <v>-6547</v>
      </c>
      <c r="I19" s="13">
        <v>862</v>
      </c>
      <c r="J19" s="13">
        <v>14488</v>
      </c>
      <c r="K19" s="13">
        <v>20410</v>
      </c>
      <c r="L19" s="21">
        <v>31676</v>
      </c>
    </row>
    <row r="20" spans="2:12" s="2" customFormat="1" ht="15" x14ac:dyDescent="0.15">
      <c r="B20" s="8" t="s">
        <v>86</v>
      </c>
      <c r="C20" s="13">
        <v>0.97</v>
      </c>
      <c r="D20" s="13">
        <v>0.65</v>
      </c>
      <c r="E20" s="13">
        <v>0.68</v>
      </c>
      <c r="F20" s="13">
        <v>0.46</v>
      </c>
      <c r="G20" s="13">
        <v>0.41</v>
      </c>
      <c r="H20" s="13">
        <v>-0.19</v>
      </c>
      <c r="I20" s="13">
        <v>0.02</v>
      </c>
      <c r="J20" s="13">
        <v>0.38</v>
      </c>
      <c r="K20" s="13">
        <v>0.48</v>
      </c>
      <c r="L20" s="21">
        <v>0.67</v>
      </c>
    </row>
    <row r="21" spans="2:12" s="2" customFormat="1" ht="15" x14ac:dyDescent="0.15">
      <c r="B21" s="8" t="s">
        <v>87</v>
      </c>
      <c r="C21" s="13">
        <v>15.94</v>
      </c>
      <c r="D21" s="13">
        <v>10.49</v>
      </c>
      <c r="E21" s="13">
        <v>11.17</v>
      </c>
      <c r="F21" s="13">
        <v>7.74</v>
      </c>
      <c r="G21" s="13">
        <v>7.25</v>
      </c>
      <c r="H21" s="13">
        <v>-3.78</v>
      </c>
      <c r="I21" s="13">
        <v>0.48</v>
      </c>
      <c r="J21" s="13">
        <v>7.74</v>
      </c>
      <c r="K21" s="13">
        <v>9.94</v>
      </c>
      <c r="L21" s="21">
        <v>13.92</v>
      </c>
    </row>
    <row r="22" spans="2:12" ht="30" x14ac:dyDescent="0.15">
      <c r="B22" s="9" t="s">
        <v>1</v>
      </c>
      <c r="C22" s="10">
        <v>48.51</v>
      </c>
      <c r="D22" s="10">
        <v>52.67</v>
      </c>
      <c r="E22" s="10">
        <v>49.04</v>
      </c>
      <c r="F22" s="10">
        <v>49.13</v>
      </c>
      <c r="G22" s="10">
        <v>47.75</v>
      </c>
      <c r="H22" s="10">
        <v>50.18</v>
      </c>
      <c r="I22" s="10">
        <v>55.7</v>
      </c>
      <c r="J22" s="10">
        <v>52.46</v>
      </c>
      <c r="K22" s="10">
        <v>53.6</v>
      </c>
      <c r="L22" s="16">
        <v>53.31</v>
      </c>
    </row>
    <row r="23" spans="2:12" ht="15" x14ac:dyDescent="0.15">
      <c r="B23" s="9" t="s">
        <v>74</v>
      </c>
      <c r="C23" s="10">
        <v>645</v>
      </c>
      <c r="D23" s="10">
        <v>485</v>
      </c>
      <c r="E23" s="10">
        <v>602</v>
      </c>
      <c r="F23" s="10">
        <v>470</v>
      </c>
      <c r="G23" s="10">
        <v>511</v>
      </c>
      <c r="H23" s="10">
        <v>-243</v>
      </c>
      <c r="I23" s="10">
        <v>33</v>
      </c>
      <c r="J23" s="10">
        <v>578.98</v>
      </c>
      <c r="K23" s="10">
        <v>828.35</v>
      </c>
      <c r="L23" s="16">
        <v>1292.72</v>
      </c>
    </row>
    <row r="24" spans="2:12" ht="15" x14ac:dyDescent="0.15">
      <c r="B24" s="9" t="s">
        <v>75</v>
      </c>
      <c r="C24" s="10">
        <v>210.06</v>
      </c>
      <c r="D24" s="10">
        <v>156.76</v>
      </c>
      <c r="E24" s="10">
        <v>17.55</v>
      </c>
      <c r="F24" s="10">
        <v>12.98</v>
      </c>
      <c r="G24" s="10">
        <v>13.43</v>
      </c>
      <c r="H24" s="10">
        <v>-7.67</v>
      </c>
      <c r="I24" s="10">
        <v>0.97</v>
      </c>
      <c r="J24" s="10">
        <v>16.23</v>
      </c>
      <c r="K24" s="10">
        <v>22.87</v>
      </c>
      <c r="L24" s="16">
        <v>35.49</v>
      </c>
    </row>
    <row r="25" spans="2:12" ht="15" x14ac:dyDescent="0.15">
      <c r="B25" s="9" t="s">
        <v>76</v>
      </c>
      <c r="C25" s="10">
        <v>41.5</v>
      </c>
      <c r="D25" s="10">
        <v>30</v>
      </c>
      <c r="E25" s="10">
        <v>3.5</v>
      </c>
      <c r="F25" s="10">
        <v>2.6</v>
      </c>
      <c r="G25" s="10">
        <v>2.6</v>
      </c>
      <c r="H25" s="10" t="s">
        <v>2</v>
      </c>
      <c r="I25" s="10" t="s">
        <v>2</v>
      </c>
      <c r="J25" s="10" t="s">
        <v>2</v>
      </c>
      <c r="K25" s="10">
        <v>4</v>
      </c>
      <c r="L25" s="16">
        <v>7.1</v>
      </c>
    </row>
    <row r="26" spans="2:12" ht="15" x14ac:dyDescent="0.15">
      <c r="B26" s="9" t="s">
        <v>77</v>
      </c>
      <c r="C26" s="10">
        <v>2072.75</v>
      </c>
      <c r="D26" s="10">
        <v>1917.7</v>
      </c>
      <c r="E26" s="10">
        <v>267.05</v>
      </c>
      <c r="F26" s="10">
        <v>194.25</v>
      </c>
      <c r="G26" s="10">
        <v>293.39999999999998</v>
      </c>
      <c r="H26" s="10">
        <v>249.9</v>
      </c>
      <c r="I26" s="10">
        <v>320.75</v>
      </c>
      <c r="J26" s="10">
        <v>196.85</v>
      </c>
      <c r="K26" s="10">
        <v>364.3</v>
      </c>
      <c r="L26" s="16">
        <v>493.55</v>
      </c>
    </row>
    <row r="27" spans="2:12" ht="15" x14ac:dyDescent="0.15">
      <c r="B27" s="9" t="s">
        <v>78</v>
      </c>
      <c r="C27" s="10">
        <v>20.12</v>
      </c>
      <c r="D27" s="10">
        <v>20.56</v>
      </c>
      <c r="E27" s="10">
        <v>20.21</v>
      </c>
      <c r="F27" s="10">
        <v>20.28</v>
      </c>
      <c r="G27" s="10">
        <v>20.11</v>
      </c>
      <c r="H27" s="10" t="s">
        <v>3</v>
      </c>
      <c r="I27" s="10" t="s">
        <v>3</v>
      </c>
      <c r="J27" s="10" t="s">
        <v>3</v>
      </c>
      <c r="K27" s="10">
        <v>17.489999999999998</v>
      </c>
      <c r="L27" s="16">
        <v>20</v>
      </c>
    </row>
    <row r="28" spans="2:12" ht="15" x14ac:dyDescent="0.15">
      <c r="B28" s="9" t="s">
        <v>4</v>
      </c>
      <c r="C28" s="10"/>
      <c r="D28" s="10"/>
      <c r="E28" s="10"/>
      <c r="F28" s="10"/>
      <c r="G28" s="10"/>
      <c r="H28" s="10"/>
      <c r="I28" s="10"/>
      <c r="J28" s="10"/>
      <c r="K28" s="10"/>
      <c r="L28" s="14"/>
    </row>
    <row r="29" spans="2:12" ht="15" x14ac:dyDescent="0.15">
      <c r="B29" s="9" t="s">
        <v>79</v>
      </c>
      <c r="C29" s="10" t="s">
        <v>5</v>
      </c>
      <c r="D29" s="10" t="s">
        <v>6</v>
      </c>
      <c r="E29" s="10" t="s">
        <v>7</v>
      </c>
      <c r="F29" s="10" t="s">
        <v>8</v>
      </c>
      <c r="G29" s="10" t="s">
        <v>9</v>
      </c>
      <c r="H29" s="10" t="s">
        <v>10</v>
      </c>
      <c r="I29" s="10" t="s">
        <v>11</v>
      </c>
      <c r="J29" s="10" t="s">
        <v>12</v>
      </c>
      <c r="K29" s="10" t="s">
        <v>13</v>
      </c>
      <c r="L29" s="11" t="s">
        <v>14</v>
      </c>
    </row>
    <row r="30" spans="2:12" ht="15" x14ac:dyDescent="0.15">
      <c r="B30" s="9" t="s">
        <v>15</v>
      </c>
      <c r="C30" s="10">
        <v>12.92</v>
      </c>
      <c r="D30" s="10">
        <v>12.96</v>
      </c>
      <c r="E30" s="10">
        <v>12.79</v>
      </c>
      <c r="F30" s="10">
        <v>13.94</v>
      </c>
      <c r="G30" s="10">
        <v>13.56</v>
      </c>
      <c r="H30" s="10">
        <v>12.74</v>
      </c>
      <c r="I30" s="10">
        <v>12.85</v>
      </c>
      <c r="J30" s="10">
        <v>13.13</v>
      </c>
      <c r="K30" s="10">
        <v>13.82</v>
      </c>
      <c r="L30" s="16">
        <v>13.85</v>
      </c>
    </row>
    <row r="31" spans="2:12" ht="15" x14ac:dyDescent="0.15">
      <c r="B31" s="9" t="s">
        <v>80</v>
      </c>
      <c r="C31" s="10">
        <v>94947</v>
      </c>
      <c r="D31" s="10" t="s">
        <v>16</v>
      </c>
      <c r="E31" s="10" t="s">
        <v>17</v>
      </c>
      <c r="F31" s="10" t="s">
        <v>18</v>
      </c>
      <c r="G31" s="10" t="s">
        <v>19</v>
      </c>
      <c r="H31" s="10" t="s">
        <v>20</v>
      </c>
      <c r="I31" s="10" t="s">
        <v>21</v>
      </c>
      <c r="J31" s="10" t="s">
        <v>22</v>
      </c>
      <c r="K31" s="10" t="s">
        <v>23</v>
      </c>
      <c r="L31" s="11" t="s">
        <v>24</v>
      </c>
    </row>
    <row r="32" spans="2:12" ht="15" x14ac:dyDescent="0.15">
      <c r="B32" s="9" t="s">
        <v>15</v>
      </c>
      <c r="C32" s="10">
        <v>9.49</v>
      </c>
      <c r="D32" s="10">
        <v>9.98</v>
      </c>
      <c r="E32" s="10">
        <v>10.1</v>
      </c>
      <c r="F32" s="10">
        <v>10.41</v>
      </c>
      <c r="G32" s="10">
        <v>10.27</v>
      </c>
      <c r="H32" s="10">
        <v>10.02</v>
      </c>
      <c r="I32" s="10">
        <v>10.38</v>
      </c>
      <c r="J32" s="10">
        <v>10.71</v>
      </c>
      <c r="K32" s="10">
        <v>11.19</v>
      </c>
      <c r="L32" s="16">
        <v>11.16</v>
      </c>
    </row>
    <row r="33" spans="2:12" ht="15" x14ac:dyDescent="0.15">
      <c r="B33" s="9" t="s">
        <v>81</v>
      </c>
      <c r="C33" s="10">
        <v>34415</v>
      </c>
      <c r="D33" s="10">
        <v>33512</v>
      </c>
      <c r="E33" s="10">
        <v>32466</v>
      </c>
      <c r="F33" s="10">
        <v>46043</v>
      </c>
      <c r="G33" s="10">
        <v>50179</v>
      </c>
      <c r="H33" s="10">
        <v>49910</v>
      </c>
      <c r="I33" s="10">
        <v>46418</v>
      </c>
      <c r="J33" s="10">
        <v>49119</v>
      </c>
      <c r="K33" s="10">
        <v>57559</v>
      </c>
      <c r="L33" s="16">
        <v>65121</v>
      </c>
    </row>
    <row r="34" spans="2:12" ht="15" x14ac:dyDescent="0.15">
      <c r="B34" s="9" t="s">
        <v>15</v>
      </c>
      <c r="C34" s="10">
        <v>3.43</v>
      </c>
      <c r="D34" s="10">
        <v>2.98</v>
      </c>
      <c r="E34" s="10">
        <v>2.69</v>
      </c>
      <c r="F34" s="10">
        <v>3.53</v>
      </c>
      <c r="G34" s="10">
        <v>3.29</v>
      </c>
      <c r="H34" s="10">
        <v>2.72</v>
      </c>
      <c r="I34" s="10">
        <v>2.4700000000000002</v>
      </c>
      <c r="J34" s="10">
        <v>2.42</v>
      </c>
      <c r="K34" s="10">
        <v>2.63</v>
      </c>
      <c r="L34" s="16">
        <v>2.69</v>
      </c>
    </row>
    <row r="35" spans="2:12" ht="15" x14ac:dyDescent="0.15">
      <c r="B35" s="9" t="s">
        <v>82</v>
      </c>
      <c r="C35" s="10" t="s">
        <v>25</v>
      </c>
      <c r="D35" s="10" t="s">
        <v>26</v>
      </c>
      <c r="E35" s="10" t="s">
        <v>27</v>
      </c>
      <c r="F35" s="10" t="s">
        <v>28</v>
      </c>
      <c r="G35" s="10" t="s">
        <v>29</v>
      </c>
      <c r="H35" s="10" t="s">
        <v>30</v>
      </c>
      <c r="I35" s="10" t="s">
        <v>31</v>
      </c>
      <c r="J35" s="10" t="s">
        <v>32</v>
      </c>
      <c r="K35" s="10" t="s">
        <v>33</v>
      </c>
      <c r="L35" s="11" t="s">
        <v>34</v>
      </c>
    </row>
    <row r="36" spans="2:12" ht="15" x14ac:dyDescent="0.15">
      <c r="B36" s="9" t="s">
        <v>15</v>
      </c>
      <c r="C36" s="10"/>
      <c r="D36" s="10">
        <v>12.44</v>
      </c>
      <c r="E36" s="10">
        <v>12</v>
      </c>
      <c r="F36" s="10">
        <v>13.12</v>
      </c>
      <c r="G36" s="10">
        <v>13.11</v>
      </c>
      <c r="H36" s="10">
        <v>12.6</v>
      </c>
      <c r="I36" s="10">
        <v>12.72</v>
      </c>
      <c r="J36" s="10">
        <v>13.06</v>
      </c>
      <c r="K36" s="10">
        <v>13.74</v>
      </c>
      <c r="L36" s="16">
        <v>13.83</v>
      </c>
    </row>
    <row r="37" spans="2:12" ht="15" x14ac:dyDescent="0.15">
      <c r="B37" s="9" t="s">
        <v>80</v>
      </c>
      <c r="C37" s="10" t="s">
        <v>25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40</v>
      </c>
      <c r="J37" s="10" t="s">
        <v>41</v>
      </c>
      <c r="K37" s="10" t="s">
        <v>42</v>
      </c>
      <c r="L37" s="11" t="s">
        <v>43</v>
      </c>
    </row>
    <row r="38" spans="2:12" ht="15" x14ac:dyDescent="0.15">
      <c r="B38" s="9" t="s">
        <v>15</v>
      </c>
      <c r="C38" s="10"/>
      <c r="D38" s="10">
        <v>9.7200000000000006</v>
      </c>
      <c r="E38" s="10">
        <v>9.6</v>
      </c>
      <c r="F38" s="10">
        <v>9.92</v>
      </c>
      <c r="G38" s="10">
        <v>10.35</v>
      </c>
      <c r="H38" s="10">
        <v>10.36</v>
      </c>
      <c r="I38" s="10">
        <v>10.65</v>
      </c>
      <c r="J38" s="10">
        <v>11</v>
      </c>
      <c r="K38" s="10">
        <v>11.44</v>
      </c>
      <c r="L38" s="16">
        <v>11.42</v>
      </c>
    </row>
    <row r="39" spans="2:12" ht="15" x14ac:dyDescent="0.15">
      <c r="B39" s="9" t="s">
        <v>81</v>
      </c>
      <c r="C39" s="10" t="s">
        <v>25</v>
      </c>
      <c r="D39" s="10">
        <v>30604</v>
      </c>
      <c r="E39" s="10">
        <v>29362</v>
      </c>
      <c r="F39" s="10">
        <v>42868</v>
      </c>
      <c r="G39" s="10">
        <v>43087</v>
      </c>
      <c r="H39" s="10">
        <v>42334</v>
      </c>
      <c r="I39" s="10">
        <v>39987</v>
      </c>
      <c r="J39" s="10">
        <v>43267</v>
      </c>
      <c r="K39" s="10">
        <v>51716</v>
      </c>
      <c r="L39" s="16">
        <v>59722</v>
      </c>
    </row>
    <row r="40" spans="2:12" ht="15" x14ac:dyDescent="0.15">
      <c r="B40" s="9" t="s">
        <v>15</v>
      </c>
      <c r="C40" s="10"/>
      <c r="D40" s="10">
        <v>2.72</v>
      </c>
      <c r="E40" s="10">
        <v>2.4</v>
      </c>
      <c r="F40" s="10">
        <v>3.2</v>
      </c>
      <c r="G40" s="10">
        <v>2.76</v>
      </c>
      <c r="H40" s="10">
        <v>2.2400000000000002</v>
      </c>
      <c r="I40" s="10">
        <v>2.0699999999999998</v>
      </c>
      <c r="J40" s="10">
        <v>2.06</v>
      </c>
      <c r="K40" s="10">
        <v>2.2999999999999998</v>
      </c>
      <c r="L40" s="16">
        <v>2.41</v>
      </c>
    </row>
    <row r="41" spans="2:12" ht="15" x14ac:dyDescent="0.15">
      <c r="B41" s="9" t="s">
        <v>44</v>
      </c>
      <c r="C41" s="10">
        <v>2.1</v>
      </c>
      <c r="D41" s="10">
        <v>2.57</v>
      </c>
      <c r="E41" s="10">
        <v>2.12</v>
      </c>
      <c r="F41" s="10">
        <v>3.81</v>
      </c>
      <c r="G41" s="10">
        <v>3.71</v>
      </c>
      <c r="H41" s="10">
        <v>5.73</v>
      </c>
      <c r="I41" s="10">
        <v>3.01</v>
      </c>
      <c r="J41" s="10">
        <v>2.23</v>
      </c>
      <c r="K41" s="10">
        <v>1.5</v>
      </c>
      <c r="L41" s="16">
        <v>1.02</v>
      </c>
    </row>
    <row r="42" spans="2:12" ht="15" x14ac:dyDescent="0.15">
      <c r="B42" s="9" t="s">
        <v>45</v>
      </c>
      <c r="C42" s="10">
        <v>14816</v>
      </c>
      <c r="D42" s="10">
        <v>15869</v>
      </c>
      <c r="E42" s="10">
        <v>16333</v>
      </c>
      <c r="F42" s="10">
        <v>16784</v>
      </c>
      <c r="G42" s="10">
        <v>17170</v>
      </c>
      <c r="H42" s="10">
        <v>22414</v>
      </c>
      <c r="I42" s="10">
        <v>22010</v>
      </c>
      <c r="J42" s="10">
        <v>22141</v>
      </c>
      <c r="K42" s="10">
        <v>22219</v>
      </c>
      <c r="L42" s="16">
        <v>22266</v>
      </c>
    </row>
    <row r="43" spans="2:12" ht="15" x14ac:dyDescent="0.15">
      <c r="B43" s="9" t="s">
        <v>46</v>
      </c>
      <c r="C43" s="10">
        <v>186</v>
      </c>
      <c r="D43" s="10">
        <v>190</v>
      </c>
      <c r="E43" s="10">
        <v>191</v>
      </c>
      <c r="F43" s="10">
        <v>198</v>
      </c>
      <c r="G43" s="10">
        <v>195</v>
      </c>
      <c r="H43" s="10">
        <v>206</v>
      </c>
      <c r="I43" s="10">
        <v>208</v>
      </c>
      <c r="J43" s="10">
        <v>233</v>
      </c>
      <c r="K43" s="10">
        <v>229</v>
      </c>
      <c r="L43" s="16">
        <v>227</v>
      </c>
    </row>
    <row r="45" spans="2:12" x14ac:dyDescent="0.15">
      <c r="B45" s="1" t="s">
        <v>83</v>
      </c>
    </row>
    <row r="48" spans="2:12" ht="15" x14ac:dyDescent="0.15">
      <c r="B48" s="12" t="s">
        <v>85</v>
      </c>
      <c r="C48" s="20">
        <f>C19/C14</f>
        <v>9.0058108390248821E-3</v>
      </c>
      <c r="D48" s="20">
        <f>D19/D14</f>
        <v>6.0750311811810691E-3</v>
      </c>
      <c r="E48" s="20">
        <f t="shared" ref="E48:L48" si="7">E19/E14</f>
        <v>6.3972110464434982E-3</v>
      </c>
      <c r="F48" s="20">
        <f t="shared" si="7"/>
        <v>4.2207873458666098E-3</v>
      </c>
      <c r="G48" s="20">
        <f t="shared" si="7"/>
        <v>3.8744019695738973E-3</v>
      </c>
      <c r="H48" s="20">
        <f t="shared" si="7"/>
        <v>-1.8950709052342977E-3</v>
      </c>
      <c r="I48" s="20">
        <f t="shared" si="7"/>
        <v>2.341809670098242E-4</v>
      </c>
      <c r="J48" s="20">
        <f t="shared" si="7"/>
        <v>3.6665541325415791E-3</v>
      </c>
      <c r="K48" s="20">
        <f t="shared" si="7"/>
        <v>4.5011170091940993E-3</v>
      </c>
      <c r="L48" s="20">
        <f t="shared" si="7"/>
        <v>6.3509541769312958E-3</v>
      </c>
    </row>
    <row r="49" spans="2:12" ht="15" x14ac:dyDescent="0.15">
      <c r="B49" s="9" t="s">
        <v>0</v>
      </c>
      <c r="C49" s="20">
        <f>C19/(C4+C5)</f>
        <v>0.14264188341895553</v>
      </c>
      <c r="D49" s="20">
        <f t="shared" ref="D49:L49" si="8">D19/(D4+D5)</f>
        <v>9.2075784347708467E-2</v>
      </c>
      <c r="E49" s="20">
        <f t="shared" si="8"/>
        <v>0.10200951424411589</v>
      </c>
      <c r="F49" s="20">
        <f t="shared" si="8"/>
        <v>6.897292651482595E-2</v>
      </c>
      <c r="G49" s="20">
        <f t="shared" si="8"/>
        <v>5.5681250863048766E-2</v>
      </c>
      <c r="H49" s="20">
        <f t="shared" si="8"/>
        <v>-2.9877514512066009E-2</v>
      </c>
      <c r="I49" s="20">
        <f t="shared" si="8"/>
        <v>3.9019885656344355E-3</v>
      </c>
      <c r="J49" s="20">
        <f t="shared" si="8"/>
        <v>6.2446391703698596E-2</v>
      </c>
      <c r="K49" s="20">
        <f t="shared" si="8"/>
        <v>8.0393894633185622E-2</v>
      </c>
      <c r="L49" s="20">
        <f t="shared" si="8"/>
        <v>0.11309302790551541</v>
      </c>
    </row>
    <row r="51" spans="2:12" ht="15" x14ac:dyDescent="0.15">
      <c r="B51" s="9" t="s">
        <v>84</v>
      </c>
      <c r="C51" s="18">
        <f>C9/(C4+C5)</f>
        <v>15.838871809392824</v>
      </c>
      <c r="D51" s="18">
        <f t="shared" ref="D51:L51" si="9">D9/(D4+D5)</f>
        <v>15.15642991807783</v>
      </c>
      <c r="E51" s="18">
        <f t="shared" si="9"/>
        <v>15.945935424598447</v>
      </c>
      <c r="F51" s="18">
        <f t="shared" si="9"/>
        <v>16.34124651704396</v>
      </c>
      <c r="G51" s="18">
        <f t="shared" si="9"/>
        <v>14.371573032514366</v>
      </c>
      <c r="H51" s="18">
        <f t="shared" si="9"/>
        <v>15.765908510094556</v>
      </c>
      <c r="I51" s="18">
        <f t="shared" si="9"/>
        <v>16.662274288973489</v>
      </c>
      <c r="J51" s="18">
        <f t="shared" si="9"/>
        <v>17.031356812509966</v>
      </c>
      <c r="K51" s="18">
        <f t="shared" si="9"/>
        <v>17.860876415558838</v>
      </c>
      <c r="L51" s="18">
        <f t="shared" si="9"/>
        <v>17.807249864328355</v>
      </c>
    </row>
    <row r="53" spans="2:12" x14ac:dyDescent="0.15">
      <c r="C53" s="19">
        <f>C51*C48</f>
        <v>0.14264188341895553</v>
      </c>
      <c r="D53" s="19">
        <f>D51*D48</f>
        <v>9.2075784347708453E-2</v>
      </c>
      <c r="E53" s="19">
        <f t="shared" ref="E53:L53" si="10">E51*E48</f>
        <v>0.10200951424411588</v>
      </c>
      <c r="F53" s="19">
        <f t="shared" si="10"/>
        <v>6.897292651482595E-2</v>
      </c>
      <c r="G53" s="19">
        <f t="shared" si="10"/>
        <v>5.5681250863048766E-2</v>
      </c>
      <c r="H53" s="19">
        <f t="shared" si="10"/>
        <v>-2.9877514512066009E-2</v>
      </c>
      <c r="I53" s="19">
        <f t="shared" si="10"/>
        <v>3.9019875055747427E-3</v>
      </c>
      <c r="J53" s="19">
        <f t="shared" si="10"/>
        <v>6.2446391703698589E-2</v>
      </c>
      <c r="K53" s="19">
        <f t="shared" si="10"/>
        <v>8.0393894633185622E-2</v>
      </c>
      <c r="L53" s="19">
        <f t="shared" si="10"/>
        <v>0.11309302790551541</v>
      </c>
    </row>
  </sheetData>
  <phoneticPr fontId="9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195E8-A802-49B8-AB3F-98A5F01FCEAE}">
  <dimension ref="B2:F92"/>
  <sheetViews>
    <sheetView showGridLines="0" topLeftCell="A41" zoomScale="180" zoomScaleNormal="180" workbookViewId="0">
      <selection activeCell="C48" sqref="C48"/>
    </sheetView>
  </sheetViews>
  <sheetFormatPr baseColWidth="10" defaultColWidth="9.1640625" defaultRowHeight="14" x14ac:dyDescent="0.15"/>
  <cols>
    <col min="1" max="1" width="5.83203125" style="68" customWidth="1"/>
    <col min="2" max="2" width="36.5" style="69" customWidth="1"/>
    <col min="3" max="4" width="15.5" style="68" customWidth="1"/>
    <col min="5" max="6" width="13.33203125" style="68" customWidth="1"/>
    <col min="7" max="16384" width="9.1640625" style="68"/>
  </cols>
  <sheetData>
    <row r="2" spans="2:6" x14ac:dyDescent="0.15">
      <c r="B2" s="22" t="s">
        <v>104</v>
      </c>
    </row>
    <row r="4" spans="2:6" s="22" customFormat="1" ht="30" x14ac:dyDescent="0.15">
      <c r="B4" s="24" t="s">
        <v>105</v>
      </c>
    </row>
    <row r="5" spans="2:6" x14ac:dyDescent="0.15">
      <c r="D5" s="70" t="s">
        <v>124</v>
      </c>
    </row>
    <row r="6" spans="2:6" ht="15" x14ac:dyDescent="0.15">
      <c r="B6" s="27" t="s">
        <v>91</v>
      </c>
      <c r="C6" s="31" t="s">
        <v>102</v>
      </c>
      <c r="D6" s="31" t="s">
        <v>103</v>
      </c>
    </row>
    <row r="7" spans="2:6" ht="15" x14ac:dyDescent="0.15">
      <c r="B7" s="71" t="s">
        <v>89</v>
      </c>
      <c r="C7" s="72">
        <v>265150.63380000001</v>
      </c>
      <c r="D7" s="72">
        <v>275457.2904</v>
      </c>
      <c r="E7" s="86"/>
      <c r="F7" s="73"/>
    </row>
    <row r="8" spans="2:6" ht="15" x14ac:dyDescent="0.15">
      <c r="B8" s="71" t="s">
        <v>90</v>
      </c>
      <c r="C8" s="72">
        <v>43496.3747</v>
      </c>
      <c r="D8" s="72">
        <v>40563.913999999997</v>
      </c>
      <c r="E8" s="86"/>
      <c r="F8" s="73"/>
    </row>
    <row r="9" spans="2:6" s="22" customFormat="1" ht="15" x14ac:dyDescent="0.15">
      <c r="B9" s="27" t="s">
        <v>98</v>
      </c>
      <c r="C9" s="57">
        <f>C7+C8</f>
        <v>308647.0085</v>
      </c>
      <c r="D9" s="57">
        <f>D7+D8</f>
        <v>316021.20439999999</v>
      </c>
    </row>
    <row r="10" spans="2:6" ht="15" x14ac:dyDescent="0.15">
      <c r="B10" s="27" t="s">
        <v>92</v>
      </c>
      <c r="C10" s="74"/>
      <c r="D10" s="74"/>
    </row>
    <row r="11" spans="2:6" ht="15" x14ac:dyDescent="0.15">
      <c r="B11" s="71" t="s">
        <v>93</v>
      </c>
      <c r="C11" s="72">
        <v>154440.63329999999</v>
      </c>
      <c r="D11" s="72">
        <v>154749.70430000001</v>
      </c>
      <c r="E11" s="73"/>
      <c r="F11" s="73"/>
    </row>
    <row r="12" spans="2:6" ht="15" x14ac:dyDescent="0.15">
      <c r="B12" s="71" t="s">
        <v>94</v>
      </c>
      <c r="C12" s="72">
        <v>82652.223499999993</v>
      </c>
      <c r="D12" s="72">
        <v>93397.515199999994</v>
      </c>
      <c r="E12" s="73"/>
      <c r="F12" s="73"/>
    </row>
    <row r="13" spans="2:6" ht="15" x14ac:dyDescent="0.15">
      <c r="B13" s="71" t="s">
        <v>99</v>
      </c>
      <c r="C13" s="72">
        <v>51143.6823</v>
      </c>
      <c r="D13" s="72">
        <v>36198.004399999998</v>
      </c>
      <c r="E13" s="73"/>
      <c r="F13" s="73"/>
    </row>
    <row r="14" spans="2:6" s="22" customFormat="1" ht="15" x14ac:dyDescent="0.15">
      <c r="B14" s="27" t="s">
        <v>98</v>
      </c>
      <c r="C14" s="57">
        <f>SUM(C11:C13)</f>
        <v>288236.53909999999</v>
      </c>
      <c r="D14" s="57">
        <f>SUM(D11:D13)</f>
        <v>284345.22389999998</v>
      </c>
    </row>
    <row r="15" spans="2:6" ht="15" x14ac:dyDescent="0.15">
      <c r="B15" s="27" t="s">
        <v>96</v>
      </c>
      <c r="C15" s="75"/>
      <c r="D15" s="75"/>
    </row>
    <row r="16" spans="2:6" ht="30" x14ac:dyDescent="0.15">
      <c r="B16" s="71" t="s">
        <v>100</v>
      </c>
      <c r="C16" s="57">
        <f>C9-C14</f>
        <v>20410.469400000002</v>
      </c>
      <c r="D16" s="57">
        <f>D9-D14</f>
        <v>31675.980500000005</v>
      </c>
    </row>
    <row r="18" spans="2:6" s="76" customFormat="1" ht="15" x14ac:dyDescent="0.15">
      <c r="B18" s="25" t="s">
        <v>106</v>
      </c>
      <c r="D18" s="70"/>
    </row>
    <row r="19" spans="2:6" ht="15" x14ac:dyDescent="0.15">
      <c r="B19" s="25" t="s">
        <v>107</v>
      </c>
    </row>
    <row r="20" spans="2:6" ht="15" x14ac:dyDescent="0.15">
      <c r="B20" s="27" t="s">
        <v>123</v>
      </c>
      <c r="C20" s="28">
        <v>2021</v>
      </c>
      <c r="D20" s="28">
        <v>2022</v>
      </c>
    </row>
    <row r="21" spans="2:6" ht="15" x14ac:dyDescent="0.15">
      <c r="B21" s="71" t="s">
        <v>113</v>
      </c>
      <c r="C21" s="72">
        <v>892.46119999999996</v>
      </c>
      <c r="D21" s="72">
        <v>892.46119999999996</v>
      </c>
      <c r="E21" s="73"/>
      <c r="F21" s="73"/>
    </row>
    <row r="22" spans="2:6" ht="15" x14ac:dyDescent="0.15">
      <c r="B22" s="71" t="s">
        <v>108</v>
      </c>
      <c r="C22" s="72">
        <v>252982.7285</v>
      </c>
      <c r="D22" s="72">
        <v>279195.59889999998</v>
      </c>
      <c r="E22" s="73"/>
      <c r="F22" s="73"/>
    </row>
    <row r="23" spans="2:6" ht="15" x14ac:dyDescent="0.15">
      <c r="B23" s="71" t="s">
        <v>110</v>
      </c>
      <c r="C23" s="72">
        <v>3681277.0795999998</v>
      </c>
      <c r="D23" s="72">
        <v>4051534.1227000002</v>
      </c>
      <c r="E23" s="73"/>
      <c r="F23" s="73"/>
    </row>
    <row r="24" spans="2:6" ht="15" x14ac:dyDescent="0.15">
      <c r="B24" s="71" t="s">
        <v>111</v>
      </c>
      <c r="C24" s="72">
        <v>417297.69880000001</v>
      </c>
      <c r="D24" s="72">
        <v>426043.3798</v>
      </c>
      <c r="E24" s="73"/>
      <c r="F24" s="73"/>
    </row>
    <row r="25" spans="2:6" ht="15" x14ac:dyDescent="0.15">
      <c r="B25" s="71" t="s">
        <v>112</v>
      </c>
      <c r="C25" s="72">
        <v>181979.66310000001</v>
      </c>
      <c r="D25" s="72">
        <v>229931.84280000001</v>
      </c>
      <c r="E25" s="73"/>
      <c r="F25" s="73"/>
    </row>
    <row r="26" spans="2:6" s="22" customFormat="1" ht="15" x14ac:dyDescent="0.15">
      <c r="B26" s="27" t="s">
        <v>98</v>
      </c>
      <c r="C26" s="57">
        <f>SUM(C21:C25)</f>
        <v>4534429.6312000006</v>
      </c>
      <c r="D26" s="57">
        <f>SUM(D21:D25)</f>
        <v>4987597.4054000005</v>
      </c>
    </row>
    <row r="28" spans="2:6" s="76" customFormat="1" ht="15" x14ac:dyDescent="0.15">
      <c r="B28" s="25" t="s">
        <v>114</v>
      </c>
    </row>
    <row r="29" spans="2:6" ht="15" x14ac:dyDescent="0.15">
      <c r="B29" s="71" t="s">
        <v>115</v>
      </c>
      <c r="C29" s="72">
        <v>213201.53630000001</v>
      </c>
      <c r="D29" s="72">
        <v>257859.2071</v>
      </c>
      <c r="E29" s="73"/>
      <c r="F29" s="73"/>
    </row>
    <row r="30" spans="2:6" ht="30" x14ac:dyDescent="0.15">
      <c r="B30" s="71" t="s">
        <v>116</v>
      </c>
      <c r="C30" s="72">
        <v>129837.1731</v>
      </c>
      <c r="D30" s="72">
        <v>136693.114</v>
      </c>
      <c r="E30" s="73"/>
      <c r="F30" s="89"/>
    </row>
    <row r="31" spans="2:6" ht="15" x14ac:dyDescent="0.15">
      <c r="B31" s="71" t="s">
        <v>117</v>
      </c>
      <c r="C31" s="72">
        <v>1351705.2050999999</v>
      </c>
      <c r="D31" s="72">
        <v>1481445.4698000001</v>
      </c>
      <c r="E31" s="73"/>
      <c r="F31" s="73"/>
    </row>
    <row r="32" spans="2:6" ht="15" x14ac:dyDescent="0.15">
      <c r="B32" s="71" t="s">
        <v>118</v>
      </c>
      <c r="C32" s="72">
        <v>2449497.7911</v>
      </c>
      <c r="D32" s="72">
        <v>2733966.5929</v>
      </c>
      <c r="E32" s="73"/>
      <c r="F32" s="73"/>
    </row>
    <row r="33" spans="2:6" ht="15" x14ac:dyDescent="0.15">
      <c r="B33" s="71" t="s">
        <v>119</v>
      </c>
      <c r="C33" s="72">
        <v>38419.241900000001</v>
      </c>
      <c r="D33" s="72">
        <v>37708.158300000003</v>
      </c>
      <c r="E33" s="73"/>
      <c r="F33" s="73"/>
    </row>
    <row r="34" spans="2:6" ht="15" x14ac:dyDescent="0.15">
      <c r="B34" s="71" t="s">
        <v>120</v>
      </c>
      <c r="C34" s="72">
        <v>351768.68369999999</v>
      </c>
      <c r="D34" s="72">
        <v>339924.86330000003</v>
      </c>
      <c r="E34" s="73"/>
      <c r="F34" s="73"/>
    </row>
    <row r="35" spans="2:6" s="22" customFormat="1" ht="15" x14ac:dyDescent="0.15">
      <c r="B35" s="27" t="s">
        <v>98</v>
      </c>
      <c r="C35" s="57">
        <f>SUM(C29:C34)</f>
        <v>4534429.6311999997</v>
      </c>
      <c r="D35" s="57">
        <f>SUM(D29:D34)</f>
        <v>4987597.4054000005</v>
      </c>
    </row>
    <row r="36" spans="2:6" ht="15" x14ac:dyDescent="0.15">
      <c r="B36" s="71" t="s">
        <v>121</v>
      </c>
      <c r="C36" s="72">
        <v>1706949.9117000001</v>
      </c>
      <c r="D36" s="72">
        <v>2007083.4406000001</v>
      </c>
      <c r="E36" s="73"/>
      <c r="F36" s="73"/>
    </row>
    <row r="37" spans="2:6" ht="15" x14ac:dyDescent="0.15">
      <c r="B37" s="71" t="s">
        <v>122</v>
      </c>
      <c r="C37" s="72">
        <v>56516.118799999997</v>
      </c>
      <c r="D37" s="72">
        <v>77730.123399999997</v>
      </c>
      <c r="E37" s="73"/>
      <c r="F37" s="73"/>
    </row>
    <row r="39" spans="2:6" s="76" customFormat="1" ht="20.5" customHeight="1" x14ac:dyDescent="0.15">
      <c r="B39" s="36" t="s">
        <v>128</v>
      </c>
      <c r="C39" s="82"/>
      <c r="D39" s="82"/>
    </row>
    <row r="40" spans="2:6" x14ac:dyDescent="0.15">
      <c r="B40" s="38" t="s">
        <v>167</v>
      </c>
      <c r="C40" s="83">
        <v>0.46129999999999999</v>
      </c>
      <c r="D40" s="83">
        <v>0.45279999999999998</v>
      </c>
      <c r="E40" s="68" t="s">
        <v>171</v>
      </c>
    </row>
    <row r="41" spans="2:6" x14ac:dyDescent="0.15">
      <c r="B41" s="32"/>
      <c r="C41" s="32"/>
      <c r="D41" s="32"/>
    </row>
    <row r="42" spans="2:6" x14ac:dyDescent="0.15">
      <c r="B42" s="39" t="s">
        <v>139</v>
      </c>
      <c r="C42" s="49">
        <f>C16/C26</f>
        <v>4.5012208943682594E-3</v>
      </c>
      <c r="D42" s="49">
        <f>D16/D26</f>
        <v>6.3509497510173679E-3</v>
      </c>
    </row>
    <row r="43" spans="2:6" x14ac:dyDescent="0.15">
      <c r="B43" s="39" t="s">
        <v>140</v>
      </c>
      <c r="C43" s="49">
        <f>C16/(C21+C22)</f>
        <v>8.0395683501482393E-2</v>
      </c>
      <c r="D43" s="49">
        <f>D16/(D21+D22)</f>
        <v>0.11309293401757545</v>
      </c>
    </row>
    <row r="44" spans="2:6" x14ac:dyDescent="0.15">
      <c r="B44" s="39" t="s">
        <v>84</v>
      </c>
      <c r="C44" s="40">
        <f>C26/(C21+C22)</f>
        <v>17.860861616916011</v>
      </c>
      <c r="D44" s="40">
        <f>D26/(D21+D22)</f>
        <v>17.807247490733005</v>
      </c>
    </row>
    <row r="45" spans="2:6" x14ac:dyDescent="0.15">
      <c r="B45" s="87" t="s">
        <v>165</v>
      </c>
      <c r="C45" s="88">
        <f>C7/C9</f>
        <v>0.85907404412766242</v>
      </c>
      <c r="D45" s="88">
        <f>D7/D9</f>
        <v>0.87164179670470243</v>
      </c>
      <c r="E45" s="68" t="s">
        <v>168</v>
      </c>
    </row>
    <row r="46" spans="2:6" x14ac:dyDescent="0.15">
      <c r="B46" s="39" t="s">
        <v>150</v>
      </c>
      <c r="C46" s="53">
        <f>C7-C11-C13</f>
        <v>59566.318200000023</v>
      </c>
      <c r="D46" s="53">
        <f>D7-D11-D13</f>
        <v>84509.581699999981</v>
      </c>
    </row>
    <row r="47" spans="2:6" ht="15" x14ac:dyDescent="0.15">
      <c r="B47" s="71" t="s">
        <v>151</v>
      </c>
      <c r="C47" s="77">
        <f>C29+C30+C32</f>
        <v>2792536.5005000001</v>
      </c>
      <c r="D47" s="77">
        <f>D29+D30+D32</f>
        <v>3128518.9139999999</v>
      </c>
    </row>
    <row r="48" spans="2:6" ht="15" x14ac:dyDescent="0.15">
      <c r="B48" s="92" t="s">
        <v>149</v>
      </c>
      <c r="C48" s="78">
        <f>C46/C47</f>
        <v>2.1330542390165626E-2</v>
      </c>
      <c r="D48" s="78">
        <f>D46/D47</f>
        <v>2.7012648484183013E-2</v>
      </c>
    </row>
    <row r="49" spans="2:4" x14ac:dyDescent="0.15">
      <c r="B49" s="87" t="s">
        <v>166</v>
      </c>
      <c r="C49" s="49">
        <f>C32/C23</f>
        <v>0.66539348659029962</v>
      </c>
      <c r="D49" s="49">
        <f>D32/D23</f>
        <v>0.67479786917802032</v>
      </c>
    </row>
    <row r="50" spans="2:4" x14ac:dyDescent="0.15">
      <c r="C50" s="79"/>
      <c r="D50" s="79"/>
    </row>
    <row r="51" spans="2:4" x14ac:dyDescent="0.15">
      <c r="B51" s="87" t="s">
        <v>160</v>
      </c>
      <c r="C51" s="49">
        <f>(C12+C13)/C9</f>
        <v>0.43349166560932345</v>
      </c>
      <c r="D51" s="49">
        <f>(D12+D13)/D9</f>
        <v>0.41008488606342391</v>
      </c>
    </row>
    <row r="52" spans="2:4" x14ac:dyDescent="0.15">
      <c r="C52" s="79"/>
      <c r="D52" s="79"/>
    </row>
    <row r="53" spans="2:4" x14ac:dyDescent="0.15">
      <c r="B53" s="39" t="s">
        <v>141</v>
      </c>
      <c r="C53" s="49">
        <f>C42*C44</f>
        <v>8.0395683501482407E-2</v>
      </c>
      <c r="D53" s="49">
        <f>D42*D44</f>
        <v>0.11309293401757542</v>
      </c>
    </row>
    <row r="55" spans="2:4" ht="15" x14ac:dyDescent="0.15">
      <c r="B55" s="71" t="s">
        <v>142</v>
      </c>
      <c r="C55" s="77">
        <f>C7</f>
        <v>265150.63380000001</v>
      </c>
      <c r="D55" s="77">
        <f>D7</f>
        <v>275457.2904</v>
      </c>
    </row>
    <row r="56" spans="2:4" ht="15" x14ac:dyDescent="0.15">
      <c r="B56" s="71" t="s">
        <v>143</v>
      </c>
      <c r="C56" s="77">
        <f>C11</f>
        <v>154440.63329999999</v>
      </c>
      <c r="D56" s="77">
        <f>D11</f>
        <v>154749.70430000001</v>
      </c>
    </row>
    <row r="57" spans="2:4" ht="15" x14ac:dyDescent="0.15">
      <c r="B57" s="27" t="s">
        <v>144</v>
      </c>
      <c r="C57" s="52">
        <f>C55-C56</f>
        <v>110710.00050000002</v>
      </c>
      <c r="D57" s="52">
        <f>D55-D56</f>
        <v>120707.58609999999</v>
      </c>
    </row>
    <row r="58" spans="2:4" ht="15" x14ac:dyDescent="0.15">
      <c r="B58" s="71" t="s">
        <v>145</v>
      </c>
      <c r="C58" s="77">
        <f>C8</f>
        <v>43496.3747</v>
      </c>
      <c r="D58" s="77">
        <f>D8</f>
        <v>40563.913999999997</v>
      </c>
    </row>
    <row r="59" spans="2:4" ht="15" x14ac:dyDescent="0.15">
      <c r="B59" s="27" t="s">
        <v>146</v>
      </c>
      <c r="C59" s="52">
        <f>C57+C58</f>
        <v>154206.37520000001</v>
      </c>
      <c r="D59" s="52">
        <f>D57+D58</f>
        <v>161271.50009999998</v>
      </c>
    </row>
    <row r="60" spans="2:4" ht="15" x14ac:dyDescent="0.15">
      <c r="B60" s="71" t="s">
        <v>147</v>
      </c>
      <c r="C60" s="77">
        <f>C12</f>
        <v>82652.223499999993</v>
      </c>
      <c r="D60" s="77">
        <f>D12</f>
        <v>93397.515199999994</v>
      </c>
    </row>
    <row r="61" spans="2:4" ht="15" x14ac:dyDescent="0.15">
      <c r="B61" s="71" t="s">
        <v>148</v>
      </c>
      <c r="C61" s="77">
        <f>C13</f>
        <v>51143.6823</v>
      </c>
      <c r="D61" s="77">
        <f>D13</f>
        <v>36198.004399999998</v>
      </c>
    </row>
    <row r="62" spans="2:4" ht="15" x14ac:dyDescent="0.15">
      <c r="B62" s="27" t="s">
        <v>97</v>
      </c>
      <c r="C62" s="52">
        <f>C59-C60-C61</f>
        <v>20410.469400000016</v>
      </c>
      <c r="D62" s="52">
        <f>D59-D60-D61</f>
        <v>31675.980499999983</v>
      </c>
    </row>
    <row r="64" spans="2:4" x14ac:dyDescent="0.15">
      <c r="C64" s="67" t="s">
        <v>103</v>
      </c>
      <c r="D64" s="70" t="s">
        <v>154</v>
      </c>
    </row>
    <row r="65" spans="2:5" ht="15" x14ac:dyDescent="0.15">
      <c r="B65" s="69" t="s">
        <v>153</v>
      </c>
      <c r="C65" s="80">
        <f>8924612/10000</f>
        <v>892.46119999999996</v>
      </c>
      <c r="D65" s="68">
        <v>1</v>
      </c>
    </row>
    <row r="66" spans="2:5" ht="15" x14ac:dyDescent="0.15">
      <c r="B66" s="69" t="s">
        <v>108</v>
      </c>
      <c r="C66" s="80">
        <f>2791955989/10000</f>
        <v>279195.59889999998</v>
      </c>
    </row>
    <row r="67" spans="2:5" ht="15" x14ac:dyDescent="0.15">
      <c r="B67" s="24" t="s">
        <v>155</v>
      </c>
      <c r="C67" s="66">
        <f>C65+C66</f>
        <v>280088.0601</v>
      </c>
      <c r="E67" s="73">
        <f>C67-D21-D22</f>
        <v>0</v>
      </c>
    </row>
    <row r="68" spans="2:5" ht="15" x14ac:dyDescent="0.15">
      <c r="B68" s="69" t="s">
        <v>158</v>
      </c>
      <c r="C68" s="80">
        <f>C67/C65</f>
        <v>313.83780056768859</v>
      </c>
    </row>
    <row r="70" spans="2:5" ht="15" x14ac:dyDescent="0.15">
      <c r="B70" s="69" t="s">
        <v>157</v>
      </c>
      <c r="C70" s="68">
        <v>530.65</v>
      </c>
    </row>
    <row r="71" spans="2:5" ht="15" x14ac:dyDescent="0.15">
      <c r="B71" s="69" t="s">
        <v>156</v>
      </c>
      <c r="C71" s="73">
        <f>C65*C70</f>
        <v>473584.53577999998</v>
      </c>
    </row>
    <row r="73" spans="2:5" ht="15" x14ac:dyDescent="0.15">
      <c r="B73" s="69" t="s">
        <v>159</v>
      </c>
      <c r="C73" s="73">
        <f>C70/C68</f>
        <v>1.6908415717932272</v>
      </c>
    </row>
    <row r="91" spans="2:3" x14ac:dyDescent="0.15">
      <c r="B91" s="81" t="s">
        <v>161</v>
      </c>
      <c r="C91" s="68" t="s">
        <v>162</v>
      </c>
    </row>
    <row r="92" spans="2:3" ht="15" x14ac:dyDescent="0.15">
      <c r="B92" s="69" t="s">
        <v>163</v>
      </c>
      <c r="C92" s="68" t="s">
        <v>164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063B-6DAA-834D-9449-23B2F7C67CFA}">
  <dimension ref="B2:I25"/>
  <sheetViews>
    <sheetView tabSelected="1" topLeftCell="A2" zoomScale="150" zoomScaleNormal="150" workbookViewId="0">
      <selection activeCell="G11" sqref="G11:I11"/>
    </sheetView>
  </sheetViews>
  <sheetFormatPr baseColWidth="10" defaultRowHeight="14" x14ac:dyDescent="0.15"/>
  <cols>
    <col min="2" max="2" width="27.5" customWidth="1"/>
    <col min="3" max="3" width="13.1640625" customWidth="1"/>
    <col min="4" max="4" width="13.6640625" customWidth="1"/>
    <col min="7" max="7" width="29.6640625" bestFit="1" customWidth="1"/>
    <col min="9" max="9" width="10.6640625" customWidth="1"/>
  </cols>
  <sheetData>
    <row r="2" spans="2:9" ht="25" x14ac:dyDescent="0.25">
      <c r="B2" s="90" t="s">
        <v>169</v>
      </c>
      <c r="C2" s="90"/>
      <c r="D2" s="90"/>
      <c r="G2" s="90" t="s">
        <v>170</v>
      </c>
      <c r="H2" s="90"/>
      <c r="I2" s="90"/>
    </row>
    <row r="3" spans="2:9" ht="18" x14ac:dyDescent="0.15">
      <c r="B3" s="36" t="s">
        <v>128</v>
      </c>
      <c r="C3" s="82"/>
      <c r="D3" s="82"/>
      <c r="G3" s="84" t="s">
        <v>128</v>
      </c>
      <c r="H3" s="85"/>
      <c r="I3" s="82"/>
    </row>
    <row r="4" spans="2:9" x14ac:dyDescent="0.15">
      <c r="B4" s="38" t="s">
        <v>167</v>
      </c>
      <c r="C4" s="83">
        <v>0.46129999999999999</v>
      </c>
      <c r="D4" s="83">
        <v>0.45279999999999998</v>
      </c>
      <c r="G4" s="38" t="s">
        <v>167</v>
      </c>
      <c r="H4" s="83">
        <v>0.46100000000000002</v>
      </c>
      <c r="I4" s="83">
        <v>0.48199999999999998</v>
      </c>
    </row>
    <row r="5" spans="2:9" x14ac:dyDescent="0.15">
      <c r="B5" s="32"/>
      <c r="C5" s="32"/>
      <c r="D5" s="32"/>
      <c r="G5" s="32"/>
      <c r="H5" s="60"/>
      <c r="I5" s="60"/>
    </row>
    <row r="6" spans="2:9" x14ac:dyDescent="0.15">
      <c r="B6" s="39" t="s">
        <v>139</v>
      </c>
      <c r="C6" s="49">
        <v>4.5012208943682594E-3</v>
      </c>
      <c r="D6" s="49">
        <v>6.3509497510173679E-3</v>
      </c>
      <c r="G6" s="39" t="s">
        <v>139</v>
      </c>
      <c r="H6" s="49">
        <v>1.7812725544245223E-2</v>
      </c>
      <c r="I6" s="49">
        <v>1.7868372689473874E-2</v>
      </c>
    </row>
    <row r="7" spans="2:9" x14ac:dyDescent="0.15">
      <c r="B7" s="39" t="s">
        <v>140</v>
      </c>
      <c r="C7" s="49">
        <v>8.0395683501482393E-2</v>
      </c>
      <c r="D7" s="49">
        <v>0.11309293401757545</v>
      </c>
      <c r="G7" s="39" t="s">
        <v>140</v>
      </c>
      <c r="H7" s="49">
        <v>0.15274101017561695</v>
      </c>
      <c r="I7" s="49">
        <v>0.15394603189968781</v>
      </c>
    </row>
    <row r="8" spans="2:9" x14ac:dyDescent="0.15">
      <c r="B8" s="39" t="s">
        <v>84</v>
      </c>
      <c r="C8" s="40">
        <v>17.860861616916011</v>
      </c>
      <c r="D8" s="40">
        <v>17.807247490733005</v>
      </c>
      <c r="G8" s="39" t="s">
        <v>84</v>
      </c>
      <c r="H8" s="40">
        <v>8.5748253290167131</v>
      </c>
      <c r="I8" s="40">
        <v>8.6155597140850038</v>
      </c>
    </row>
    <row r="9" spans="2:9" x14ac:dyDescent="0.15">
      <c r="B9" s="87" t="s">
        <v>165</v>
      </c>
      <c r="C9" s="88">
        <v>0.85907404412766242</v>
      </c>
      <c r="D9" s="88">
        <v>0.87164179670470243</v>
      </c>
      <c r="G9" s="87" t="s">
        <v>165</v>
      </c>
      <c r="H9" s="88">
        <v>0.82743835104953711</v>
      </c>
      <c r="I9" s="88">
        <v>0.81235321251096793</v>
      </c>
    </row>
    <row r="10" spans="2:9" x14ac:dyDescent="0.15">
      <c r="B10" s="39" t="s">
        <v>150</v>
      </c>
      <c r="C10" s="53">
        <v>59566.318200000023</v>
      </c>
      <c r="D10" s="53">
        <v>84509.581699999981</v>
      </c>
      <c r="G10" s="87" t="s">
        <v>160</v>
      </c>
      <c r="H10" s="88">
        <v>0.40371545071043496</v>
      </c>
      <c r="I10" s="88">
        <v>0.41051059750254892</v>
      </c>
    </row>
    <row r="11" spans="2:9" ht="15" x14ac:dyDescent="0.15">
      <c r="B11" s="71" t="s">
        <v>151</v>
      </c>
      <c r="C11" s="77">
        <v>2792536.5005000001</v>
      </c>
      <c r="D11" s="77">
        <v>3128518.9139999999</v>
      </c>
      <c r="G11" s="87" t="s">
        <v>166</v>
      </c>
      <c r="H11" s="88">
        <v>0.84852848826637739</v>
      </c>
      <c r="I11" s="88">
        <v>0.87788970048975334</v>
      </c>
    </row>
    <row r="12" spans="2:9" ht="15" x14ac:dyDescent="0.15">
      <c r="B12" s="92" t="s">
        <v>149</v>
      </c>
      <c r="C12" s="93">
        <v>2.1330542390165626E-2</v>
      </c>
      <c r="D12" s="93">
        <v>2.7012648484183013E-2</v>
      </c>
      <c r="G12" s="32"/>
      <c r="H12" s="65"/>
      <c r="I12" s="65"/>
    </row>
    <row r="13" spans="2:9" x14ac:dyDescent="0.15">
      <c r="B13" s="87" t="s">
        <v>166</v>
      </c>
      <c r="C13" s="49">
        <v>0.66539348659029962</v>
      </c>
      <c r="D13" s="49">
        <v>0.67479786917802032</v>
      </c>
      <c r="G13" s="39" t="s">
        <v>141</v>
      </c>
      <c r="H13" s="49">
        <v>0.15274101017561695</v>
      </c>
      <c r="I13" s="49">
        <v>0.15394603189968784</v>
      </c>
    </row>
    <row r="14" spans="2:9" x14ac:dyDescent="0.15">
      <c r="B14" s="69"/>
      <c r="C14" s="79"/>
      <c r="D14" s="79"/>
      <c r="G14" s="32"/>
      <c r="H14" s="60"/>
      <c r="I14" s="60"/>
    </row>
    <row r="15" spans="2:9" x14ac:dyDescent="0.15">
      <c r="B15" s="87" t="s">
        <v>160</v>
      </c>
      <c r="C15" s="49">
        <v>0.43349166560932345</v>
      </c>
      <c r="D15" s="49">
        <v>0.41008488606342391</v>
      </c>
      <c r="G15" s="39" t="s">
        <v>150</v>
      </c>
      <c r="H15" s="44">
        <v>38634.262600000002</v>
      </c>
      <c r="I15" s="44">
        <v>44893.640599999999</v>
      </c>
    </row>
    <row r="16" spans="2:9" ht="28" customHeight="1" x14ac:dyDescent="0.15">
      <c r="B16" s="69"/>
      <c r="C16" s="79"/>
      <c r="D16" s="79"/>
      <c r="G16" s="29" t="s">
        <v>151</v>
      </c>
      <c r="H16" s="30">
        <v>1252307.0266</v>
      </c>
      <c r="I16" s="30">
        <v>1521147.8557999998</v>
      </c>
    </row>
    <row r="17" spans="2:9" ht="30" x14ac:dyDescent="0.15">
      <c r="B17" s="39" t="s">
        <v>141</v>
      </c>
      <c r="C17" s="49">
        <v>8.0395683501482407E-2</v>
      </c>
      <c r="D17" s="49">
        <v>0.11309293401757542</v>
      </c>
      <c r="G17" s="91" t="s">
        <v>149</v>
      </c>
      <c r="H17" s="88">
        <v>3.0850471792761243E-2</v>
      </c>
      <c r="I17" s="88">
        <v>2.9513002584741904E-2</v>
      </c>
    </row>
    <row r="18" spans="2:9" x14ac:dyDescent="0.15">
      <c r="G18" s="23"/>
      <c r="H18" s="63"/>
      <c r="I18" s="63"/>
    </row>
    <row r="19" spans="2:9" x14ac:dyDescent="0.15">
      <c r="G19" s="23"/>
      <c r="H19" s="63"/>
      <c r="I19" s="63"/>
    </row>
    <row r="20" spans="2:9" x14ac:dyDescent="0.15">
      <c r="G20" s="39" t="s">
        <v>141</v>
      </c>
      <c r="H20" s="44">
        <v>1.3097274828334797</v>
      </c>
      <c r="I20" s="44">
        <v>1.3263312305781954</v>
      </c>
    </row>
    <row r="21" spans="2:9" x14ac:dyDescent="0.15">
      <c r="B21" t="s">
        <v>172</v>
      </c>
      <c r="G21" s="32"/>
      <c r="H21" s="60"/>
      <c r="I21" s="60"/>
    </row>
    <row r="23" spans="2:9" x14ac:dyDescent="0.15">
      <c r="B23" s="87" t="s">
        <v>160</v>
      </c>
    </row>
    <row r="25" spans="2:9" x14ac:dyDescent="0.15">
      <c r="B25" t="s">
        <v>173</v>
      </c>
    </row>
  </sheetData>
  <mergeCells count="2">
    <mergeCell ref="B2:D2"/>
    <mergeCell ref="G2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49AAE-B7FC-4237-BDC0-5727ACD54A99}">
  <dimension ref="B3:BN72"/>
  <sheetViews>
    <sheetView showGridLines="0" topLeftCell="A34" workbookViewId="0">
      <selection activeCell="B43" sqref="B43:D61"/>
    </sheetView>
  </sheetViews>
  <sheetFormatPr baseColWidth="10" defaultColWidth="9.1640625" defaultRowHeight="14" x14ac:dyDescent="0.15"/>
  <cols>
    <col min="1" max="1" width="9.1640625" style="32"/>
    <col min="2" max="2" width="40" style="32" customWidth="1"/>
    <col min="3" max="3" width="16" style="60" customWidth="1"/>
    <col min="4" max="4" width="15.1640625" style="60" customWidth="1"/>
    <col min="5" max="5" width="11.5" style="32" bestFit="1" customWidth="1"/>
    <col min="6" max="6" width="11.6640625" style="32" customWidth="1"/>
    <col min="7" max="43" width="9.1640625" style="32"/>
    <col min="44" max="44" width="9.33203125" style="32" bestFit="1" customWidth="1"/>
    <col min="45" max="53" width="9.1640625" style="32"/>
    <col min="54" max="54" width="11.83203125" style="32" bestFit="1" customWidth="1"/>
    <col min="55" max="65" width="9.1640625" style="32"/>
    <col min="66" max="66" width="11.83203125" style="32" bestFit="1" customWidth="1"/>
    <col min="67" max="16384" width="9.1640625" style="32"/>
  </cols>
  <sheetData>
    <row r="3" spans="2:6" ht="13.25" customHeight="1" x14ac:dyDescent="0.2">
      <c r="B3" s="58" t="s">
        <v>152</v>
      </c>
    </row>
    <row r="4" spans="2:6" ht="13.25" customHeight="1" x14ac:dyDescent="0.15">
      <c r="D4" s="61"/>
    </row>
    <row r="5" spans="2:6" ht="13.25" customHeight="1" x14ac:dyDescent="0.15">
      <c r="B5" s="36" t="s">
        <v>88</v>
      </c>
    </row>
    <row r="6" spans="2:6" ht="13.25" customHeight="1" x14ac:dyDescent="0.15">
      <c r="B6" s="35" t="s">
        <v>91</v>
      </c>
      <c r="D6" s="61" t="s">
        <v>124</v>
      </c>
    </row>
    <row r="7" spans="2:6" ht="13.25" customHeight="1" x14ac:dyDescent="0.15">
      <c r="B7" s="39" t="s">
        <v>89</v>
      </c>
      <c r="C7" s="40">
        <v>120858.2265</v>
      </c>
      <c r="D7" s="40">
        <v>127753.1191</v>
      </c>
      <c r="E7" s="64"/>
      <c r="F7" s="64"/>
    </row>
    <row r="8" spans="2:6" ht="13.25" customHeight="1" x14ac:dyDescent="0.15">
      <c r="B8" s="39" t="s">
        <v>90</v>
      </c>
      <c r="C8" s="40">
        <v>25204.8927</v>
      </c>
      <c r="D8" s="40">
        <v>29509.900399999999</v>
      </c>
      <c r="E8" s="64"/>
      <c r="F8" s="64"/>
    </row>
    <row r="9" spans="2:6" ht="13.25" customHeight="1" x14ac:dyDescent="0.15">
      <c r="B9" s="38" t="s">
        <v>98</v>
      </c>
      <c r="C9" s="41">
        <f>SUM(C7:C8)</f>
        <v>146063.11920000002</v>
      </c>
      <c r="D9" s="41">
        <f>SUM(D7:D8)</f>
        <v>157263.01949999999</v>
      </c>
    </row>
    <row r="10" spans="2:6" ht="13.25" customHeight="1" x14ac:dyDescent="0.15">
      <c r="C10" s="34"/>
      <c r="D10" s="34"/>
    </row>
    <row r="11" spans="2:6" ht="13.25" customHeight="1" x14ac:dyDescent="0.15">
      <c r="B11" s="35" t="s">
        <v>92</v>
      </c>
      <c r="C11" s="34"/>
      <c r="D11" s="34"/>
    </row>
    <row r="12" spans="2:6" ht="13.25" customHeight="1" x14ac:dyDescent="0.15">
      <c r="B12" s="39" t="s">
        <v>93</v>
      </c>
      <c r="C12" s="40">
        <v>55978.656000000003</v>
      </c>
      <c r="D12" s="40">
        <v>55743.528200000001</v>
      </c>
      <c r="E12" s="64"/>
      <c r="F12" s="64"/>
    </row>
    <row r="13" spans="2:6" ht="13.25" customHeight="1" x14ac:dyDescent="0.15">
      <c r="B13" s="39" t="s">
        <v>94</v>
      </c>
      <c r="C13" s="40">
        <v>32722.630099999998</v>
      </c>
      <c r="D13" s="40">
        <v>37442.185799999999</v>
      </c>
      <c r="E13" s="64"/>
      <c r="F13" s="64"/>
    </row>
    <row r="14" spans="2:6" ht="13.25" customHeight="1" x14ac:dyDescent="0.15">
      <c r="B14" s="39" t="s">
        <v>95</v>
      </c>
      <c r="C14" s="40">
        <v>26245.3079</v>
      </c>
      <c r="D14" s="40">
        <v>27115.9503</v>
      </c>
      <c r="E14" s="64"/>
      <c r="F14" s="64"/>
    </row>
    <row r="15" spans="2:6" ht="13.25" customHeight="1" x14ac:dyDescent="0.15">
      <c r="B15" s="38" t="s">
        <v>98</v>
      </c>
      <c r="C15" s="41">
        <f>SUM(C12:C14)</f>
        <v>114946.594</v>
      </c>
      <c r="D15" s="41">
        <f>SUM(D12:D14)</f>
        <v>120301.6643</v>
      </c>
    </row>
    <row r="16" spans="2:6" ht="13.25" customHeight="1" x14ac:dyDescent="0.15">
      <c r="B16" s="46" t="s">
        <v>96</v>
      </c>
      <c r="C16" s="40"/>
      <c r="D16" s="40"/>
    </row>
    <row r="17" spans="2:66" ht="13.25" customHeight="1" x14ac:dyDescent="0.15">
      <c r="B17" s="39" t="s">
        <v>126</v>
      </c>
      <c r="C17" s="59">
        <f>C9-C15</f>
        <v>31116.525200000018</v>
      </c>
      <c r="D17" s="59">
        <f>D9-D15</f>
        <v>36961.355199999991</v>
      </c>
    </row>
    <row r="18" spans="2:66" ht="13.25" customHeight="1" x14ac:dyDescent="0.15">
      <c r="B18" s="39" t="s">
        <v>101</v>
      </c>
      <c r="C18" s="40"/>
      <c r="D18" s="40"/>
    </row>
    <row r="19" spans="2:66" ht="13.25" customHeight="1" x14ac:dyDescent="0.15">
      <c r="B19" s="48" t="s">
        <v>127</v>
      </c>
      <c r="C19" s="41">
        <f>C17-C18</f>
        <v>31116.525200000018</v>
      </c>
      <c r="D19" s="41">
        <f>D17-D18</f>
        <v>36961.355199999991</v>
      </c>
    </row>
    <row r="20" spans="2:66" ht="13.25" customHeight="1" x14ac:dyDescent="0.15">
      <c r="D20" s="61"/>
    </row>
    <row r="21" spans="2:66" ht="13.25" customHeight="1" x14ac:dyDescent="0.15">
      <c r="D21" s="61"/>
    </row>
    <row r="22" spans="2:66" ht="13.25" customHeight="1" x14ac:dyDescent="0.15">
      <c r="B22" s="35" t="s">
        <v>106</v>
      </c>
      <c r="D22" s="61"/>
    </row>
    <row r="23" spans="2:66" ht="13.25" customHeight="1" x14ac:dyDescent="0.15">
      <c r="D23" s="61"/>
    </row>
    <row r="24" spans="2:66" x14ac:dyDescent="0.15">
      <c r="B24" s="42" t="s">
        <v>129</v>
      </c>
      <c r="BB24" s="32" t="s">
        <v>130</v>
      </c>
      <c r="BN24" s="32" t="s">
        <v>131</v>
      </c>
    </row>
    <row r="25" spans="2:66" s="42" customFormat="1" ht="19.75" customHeight="1" x14ac:dyDescent="0.15">
      <c r="B25" s="38" t="s">
        <v>138</v>
      </c>
      <c r="C25" s="62">
        <v>2021</v>
      </c>
      <c r="D25" s="62">
        <v>2022</v>
      </c>
    </row>
    <row r="26" spans="2:66" ht="13.25" customHeight="1" x14ac:dyDescent="0.15">
      <c r="B26" s="39" t="s">
        <v>132</v>
      </c>
      <c r="C26" s="44">
        <v>551.27760000000001</v>
      </c>
      <c r="D26" s="44">
        <v>554.55409999999995</v>
      </c>
      <c r="E26" s="64"/>
      <c r="F26" s="64"/>
      <c r="AR26" s="32">
        <v>1</v>
      </c>
      <c r="BB26" s="32">
        <v>5545541</v>
      </c>
      <c r="BN26" s="32">
        <v>5512776</v>
      </c>
    </row>
    <row r="27" spans="2:66" ht="13.25" customHeight="1" x14ac:dyDescent="0.15">
      <c r="B27" s="39" t="s">
        <v>133</v>
      </c>
      <c r="C27" s="44">
        <v>203169.55129999999</v>
      </c>
      <c r="D27" s="44">
        <v>239538.38459999999</v>
      </c>
      <c r="E27" s="64"/>
      <c r="F27" s="64"/>
      <c r="AR27" s="32">
        <v>2</v>
      </c>
      <c r="BB27" s="32">
        <v>2395383846</v>
      </c>
      <c r="BN27" s="32">
        <v>2031695513</v>
      </c>
    </row>
    <row r="28" spans="2:66" ht="13.25" customHeight="1" x14ac:dyDescent="0.15">
      <c r="B28" s="39" t="s">
        <v>110</v>
      </c>
      <c r="C28" s="44">
        <v>1335060.2208</v>
      </c>
      <c r="D28" s="44">
        <v>1559217.44</v>
      </c>
      <c r="E28" s="64"/>
      <c r="F28" s="64"/>
    </row>
    <row r="29" spans="2:66" ht="13.25" customHeight="1" x14ac:dyDescent="0.15">
      <c r="B29" s="39" t="s">
        <v>111</v>
      </c>
      <c r="C29" s="44">
        <v>135487.3236</v>
      </c>
      <c r="D29" s="44">
        <v>184817.20730000001</v>
      </c>
      <c r="E29" s="64"/>
      <c r="F29" s="64"/>
      <c r="AR29" s="32">
        <v>3</v>
      </c>
      <c r="BB29" s="32">
        <v>15592174400</v>
      </c>
      <c r="BN29" s="32">
        <v>13350602208</v>
      </c>
    </row>
    <row r="30" spans="2:66" ht="13.25" customHeight="1" x14ac:dyDescent="0.15">
      <c r="B30" s="39" t="s">
        <v>134</v>
      </c>
      <c r="C30" s="44">
        <v>72602.150399999999</v>
      </c>
      <c r="D30" s="44">
        <v>84407.464300000007</v>
      </c>
      <c r="E30" s="64"/>
      <c r="F30" s="64"/>
      <c r="AR30" s="32">
        <v>5</v>
      </c>
      <c r="BB30" s="32">
        <v>844074643</v>
      </c>
      <c r="BN30" s="32">
        <v>726021504</v>
      </c>
    </row>
    <row r="31" spans="2:66" ht="13.25" customHeight="1" x14ac:dyDescent="0.15">
      <c r="B31" s="38" t="s">
        <v>98</v>
      </c>
      <c r="C31" s="62">
        <f>SUM(C26:C30)</f>
        <v>1746870.5237</v>
      </c>
      <c r="D31" s="62">
        <f>SUM(D26:D30)</f>
        <v>2068535.0503000002</v>
      </c>
      <c r="BB31" s="32">
        <v>20685350503</v>
      </c>
      <c r="BN31" s="32">
        <v>17468705237</v>
      </c>
    </row>
    <row r="32" spans="2:66" ht="22.75" customHeight="1" x14ac:dyDescent="0.15">
      <c r="B32" s="43" t="s">
        <v>135</v>
      </c>
      <c r="C32" s="44"/>
      <c r="D32" s="44"/>
    </row>
    <row r="33" spans="2:66" ht="13.25" customHeight="1" x14ac:dyDescent="0.15">
      <c r="B33" s="45" t="s">
        <v>136</v>
      </c>
      <c r="C33" s="44">
        <v>97340.736300000004</v>
      </c>
      <c r="D33" s="44">
        <v>129995.6352</v>
      </c>
      <c r="E33" s="64"/>
      <c r="F33" s="64"/>
      <c r="AR33" s="32">
        <v>6</v>
      </c>
      <c r="BB33" s="32">
        <v>1299956352</v>
      </c>
      <c r="BN33" s="32">
        <v>973407363</v>
      </c>
    </row>
    <row r="34" spans="2:66" ht="26.5" customHeight="1" x14ac:dyDescent="0.15">
      <c r="B34" s="45" t="s">
        <v>116</v>
      </c>
      <c r="C34" s="44">
        <v>22129.6594</v>
      </c>
      <c r="D34" s="44">
        <v>22331.289199999999</v>
      </c>
      <c r="E34" s="64"/>
      <c r="F34" s="64"/>
      <c r="AR34" s="32">
        <v>7</v>
      </c>
      <c r="BB34" s="32">
        <v>223312892</v>
      </c>
      <c r="BN34" s="32">
        <v>221296594</v>
      </c>
    </row>
    <row r="35" spans="2:66" ht="13.25" customHeight="1" x14ac:dyDescent="0.15">
      <c r="B35" s="45" t="s">
        <v>117</v>
      </c>
      <c r="C35" s="44">
        <v>443728.29210000002</v>
      </c>
      <c r="D35" s="44">
        <v>455535.69300000003</v>
      </c>
      <c r="E35" s="64"/>
      <c r="F35" s="64"/>
      <c r="AR35" s="32">
        <v>8</v>
      </c>
      <c r="BB35" s="32">
        <v>4555356930</v>
      </c>
      <c r="BN35" s="32">
        <v>4437282921</v>
      </c>
    </row>
    <row r="36" spans="2:66" ht="13.25" customHeight="1" x14ac:dyDescent="0.15">
      <c r="B36" s="45" t="s">
        <v>118</v>
      </c>
      <c r="C36" s="44">
        <v>1132836.6309</v>
      </c>
      <c r="D36" s="44">
        <v>1368820.9313999999</v>
      </c>
      <c r="E36" s="64"/>
      <c r="F36" s="64"/>
      <c r="AR36" s="32">
        <v>9</v>
      </c>
      <c r="BB36" s="32">
        <v>13688209314</v>
      </c>
      <c r="BN36" s="32">
        <v>11328366309</v>
      </c>
    </row>
    <row r="37" spans="2:66" ht="13.25" customHeight="1" x14ac:dyDescent="0.15">
      <c r="B37" s="45" t="s">
        <v>119</v>
      </c>
      <c r="C37" s="44">
        <v>4909.3168999999998</v>
      </c>
      <c r="D37" s="44">
        <v>6083.6734999999999</v>
      </c>
      <c r="E37" s="64"/>
      <c r="F37" s="64"/>
      <c r="AR37" s="32">
        <v>10</v>
      </c>
      <c r="BB37" s="32">
        <v>60836735</v>
      </c>
      <c r="BN37" s="32">
        <v>49093169</v>
      </c>
    </row>
    <row r="38" spans="2:66" ht="13.25" customHeight="1" x14ac:dyDescent="0.15">
      <c r="B38" s="45" t="s">
        <v>120</v>
      </c>
      <c r="C38" s="44">
        <v>45925.888099999996</v>
      </c>
      <c r="D38" s="44">
        <v>85767.827999999994</v>
      </c>
      <c r="E38" s="64"/>
      <c r="F38" s="64"/>
      <c r="AR38" s="32">
        <v>11</v>
      </c>
      <c r="BB38" s="32">
        <v>857678280</v>
      </c>
      <c r="BN38" s="32">
        <v>459258881</v>
      </c>
    </row>
    <row r="39" spans="2:66" ht="13.25" customHeight="1" x14ac:dyDescent="0.15">
      <c r="B39" s="39" t="s">
        <v>137</v>
      </c>
      <c r="C39" s="62">
        <f>SUM(C33:C38)</f>
        <v>1746870.5237000003</v>
      </c>
      <c r="D39" s="62">
        <f>SUM(D33:D38)</f>
        <v>2068535.0503</v>
      </c>
      <c r="BB39" s="32">
        <v>20685350503</v>
      </c>
      <c r="BN39" s="32">
        <v>17468705237</v>
      </c>
    </row>
    <row r="40" spans="2:66" ht="13.25" customHeight="1" x14ac:dyDescent="0.15">
      <c r="B40" s="39" t="s">
        <v>121</v>
      </c>
      <c r="C40" s="44">
        <v>971097.59609999997</v>
      </c>
      <c r="D40" s="44">
        <v>1395442.2995</v>
      </c>
      <c r="E40" s="64"/>
      <c r="F40" s="64"/>
      <c r="AR40" s="32">
        <v>12</v>
      </c>
      <c r="BB40" s="32">
        <v>13954422995</v>
      </c>
      <c r="BN40" s="32">
        <v>9710975961</v>
      </c>
    </row>
    <row r="41" spans="2:66" ht="13.25" customHeight="1" x14ac:dyDescent="0.15">
      <c r="B41" s="39" t="s">
        <v>122</v>
      </c>
      <c r="C41" s="44">
        <v>44748.144</v>
      </c>
      <c r="D41" s="44">
        <v>56968.046300000002</v>
      </c>
      <c r="E41" s="64"/>
      <c r="F41" s="64"/>
      <c r="BB41" s="32">
        <v>569680463</v>
      </c>
      <c r="BN41" s="32">
        <v>447481440</v>
      </c>
    </row>
    <row r="43" spans="2:66" s="82" customFormat="1" ht="24.5" customHeight="1" x14ac:dyDescent="0.15">
      <c r="B43" s="84" t="s">
        <v>128</v>
      </c>
      <c r="C43" s="85"/>
    </row>
    <row r="44" spans="2:66" x14ac:dyDescent="0.15">
      <c r="B44" s="38" t="s">
        <v>167</v>
      </c>
      <c r="C44" s="83">
        <v>0.46100000000000002</v>
      </c>
      <c r="D44" s="83">
        <v>0.48199999999999998</v>
      </c>
    </row>
    <row r="46" spans="2:66" ht="13.25" customHeight="1" x14ac:dyDescent="0.15">
      <c r="B46" s="39" t="s">
        <v>139</v>
      </c>
      <c r="C46" s="49">
        <f>C19/C31</f>
        <v>1.7812725544245223E-2</v>
      </c>
      <c r="D46" s="49">
        <f>D19/D31</f>
        <v>1.7868372689473874E-2</v>
      </c>
    </row>
    <row r="47" spans="2:66" ht="13.25" customHeight="1" x14ac:dyDescent="0.15">
      <c r="B47" s="39" t="s">
        <v>140</v>
      </c>
      <c r="C47" s="49">
        <f>C19/(C26+C27)</f>
        <v>0.15274101017561695</v>
      </c>
      <c r="D47" s="49">
        <f>D19/(D26+D27)</f>
        <v>0.15394603189968781</v>
      </c>
    </row>
    <row r="48" spans="2:66" ht="13.25" customHeight="1" x14ac:dyDescent="0.15">
      <c r="B48" s="39" t="s">
        <v>84</v>
      </c>
      <c r="C48" s="40">
        <f>C31/(C26+C27)</f>
        <v>8.5748253290167131</v>
      </c>
      <c r="D48" s="40">
        <f>D31/(D26+D27)</f>
        <v>8.6155597140850038</v>
      </c>
    </row>
    <row r="49" spans="2:4" x14ac:dyDescent="0.15">
      <c r="B49" s="39" t="s">
        <v>165</v>
      </c>
      <c r="C49" s="49">
        <f>C7/C9</f>
        <v>0.82743835104953711</v>
      </c>
      <c r="D49" s="49">
        <f>D7/D9</f>
        <v>0.81235321251096793</v>
      </c>
    </row>
    <row r="50" spans="2:4" x14ac:dyDescent="0.15">
      <c r="B50" s="39" t="s">
        <v>160</v>
      </c>
      <c r="C50" s="49">
        <f>(C13+C14)/C9</f>
        <v>0.40371545071043496</v>
      </c>
      <c r="D50" s="49">
        <f>(D13+D14)/D9</f>
        <v>0.41051059750254892</v>
      </c>
    </row>
    <row r="51" spans="2:4" x14ac:dyDescent="0.15">
      <c r="B51" s="39" t="s">
        <v>166</v>
      </c>
      <c r="C51" s="49">
        <f>C36/C28</f>
        <v>0.84852848826637739</v>
      </c>
      <c r="D51" s="49">
        <f>D36/D28</f>
        <v>0.87788970048975334</v>
      </c>
    </row>
    <row r="52" spans="2:4" x14ac:dyDescent="0.15">
      <c r="C52" s="65"/>
      <c r="D52" s="65"/>
    </row>
    <row r="53" spans="2:4" ht="13.25" customHeight="1" x14ac:dyDescent="0.15">
      <c r="B53" s="39" t="s">
        <v>141</v>
      </c>
      <c r="C53" s="49">
        <f>C46*C48</f>
        <v>0.15274101017561695</v>
      </c>
      <c r="D53" s="49">
        <f>D46*D48</f>
        <v>0.15394603189968784</v>
      </c>
    </row>
    <row r="55" spans="2:4" ht="13.25" customHeight="1" x14ac:dyDescent="0.15">
      <c r="B55" s="39" t="s">
        <v>150</v>
      </c>
      <c r="C55" s="44">
        <f>C7-C12-C14</f>
        <v>38634.262600000002</v>
      </c>
      <c r="D55" s="44">
        <f>D7-D12-D14</f>
        <v>44893.640599999999</v>
      </c>
    </row>
    <row r="56" spans="2:4" ht="13.25" customHeight="1" x14ac:dyDescent="0.15">
      <c r="B56" s="29" t="s">
        <v>151</v>
      </c>
      <c r="C56" s="30">
        <f>C36+C33+C34</f>
        <v>1252307.0266</v>
      </c>
      <c r="D56" s="30">
        <f>D36+D33+D34</f>
        <v>1521147.8557999998</v>
      </c>
    </row>
    <row r="57" spans="2:4" ht="13.25" customHeight="1" x14ac:dyDescent="0.15">
      <c r="B57" s="29" t="s">
        <v>149</v>
      </c>
      <c r="C57" s="49">
        <f>C55/C56</f>
        <v>3.0850471792761243E-2</v>
      </c>
      <c r="D57" s="49">
        <f>D55/D56</f>
        <v>2.9513002584741904E-2</v>
      </c>
    </row>
    <row r="58" spans="2:4" ht="13.25" customHeight="1" x14ac:dyDescent="0.15">
      <c r="B58" s="23"/>
      <c r="C58" s="63"/>
      <c r="D58" s="63"/>
    </row>
    <row r="59" spans="2:4" ht="13.25" customHeight="1" x14ac:dyDescent="0.15">
      <c r="B59" s="23"/>
      <c r="C59" s="63"/>
      <c r="D59" s="63"/>
    </row>
    <row r="60" spans="2:4" ht="13.25" customHeight="1" x14ac:dyDescent="0.15">
      <c r="B60" s="39" t="s">
        <v>141</v>
      </c>
      <c r="C60" s="44">
        <f>C48*C53</f>
        <v>1.3097274828334797</v>
      </c>
      <c r="D60" s="44">
        <f>D48*D53</f>
        <v>1.3263312305781954</v>
      </c>
    </row>
    <row r="63" spans="2:4" x14ac:dyDescent="0.15">
      <c r="B63" s="23"/>
      <c r="C63" s="67" t="s">
        <v>103</v>
      </c>
      <c r="D63" s="26" t="s">
        <v>154</v>
      </c>
    </row>
    <row r="64" spans="2:4" ht="15" x14ac:dyDescent="0.15">
      <c r="B64" s="23" t="s">
        <v>153</v>
      </c>
      <c r="C64" s="56">
        <f>5545540976/10000000</f>
        <v>554.55409759999998</v>
      </c>
      <c r="D64">
        <v>1</v>
      </c>
    </row>
    <row r="65" spans="2:4" ht="15" x14ac:dyDescent="0.15">
      <c r="B65" s="23" t="s">
        <v>108</v>
      </c>
      <c r="C65" s="56">
        <f>2395383846/10000</f>
        <v>239538.38459999999</v>
      </c>
      <c r="D65"/>
    </row>
    <row r="66" spans="2:4" ht="15" x14ac:dyDescent="0.15">
      <c r="B66" s="24" t="s">
        <v>155</v>
      </c>
      <c r="C66" s="66">
        <f>C64+C65</f>
        <v>240092.93869759998</v>
      </c>
      <c r="D66"/>
    </row>
    <row r="67" spans="2:4" ht="15" x14ac:dyDescent="0.15">
      <c r="B67" s="23" t="s">
        <v>158</v>
      </c>
      <c r="C67" s="56">
        <f>C66/C64</f>
        <v>432.94773176625068</v>
      </c>
      <c r="D67"/>
    </row>
    <row r="68" spans="2:4" x14ac:dyDescent="0.15">
      <c r="B68" s="23"/>
      <c r="C68"/>
      <c r="D68"/>
    </row>
    <row r="69" spans="2:4" ht="15" x14ac:dyDescent="0.15">
      <c r="B69" s="23" t="s">
        <v>157</v>
      </c>
      <c r="C69" s="56">
        <v>1484.75</v>
      </c>
      <c r="D69"/>
    </row>
    <row r="70" spans="2:4" ht="15" x14ac:dyDescent="0.15">
      <c r="B70" s="23" t="s">
        <v>156</v>
      </c>
      <c r="C70" s="56">
        <f>C64*C69</f>
        <v>823374.19641159999</v>
      </c>
      <c r="D70"/>
    </row>
    <row r="71" spans="2:4" x14ac:dyDescent="0.15">
      <c r="B71" s="23"/>
      <c r="C71"/>
      <c r="D71"/>
    </row>
    <row r="72" spans="2:4" ht="15" x14ac:dyDescent="0.15">
      <c r="B72" s="23" t="s">
        <v>159</v>
      </c>
      <c r="C72" s="55">
        <f>C69/C67</f>
        <v>3.4293978026927725</v>
      </c>
      <c r="D7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A079-D22F-41F3-B197-F69FE769681B}">
  <dimension ref="B3:BN58"/>
  <sheetViews>
    <sheetView showGridLines="0" topLeftCell="A2" workbookViewId="0">
      <selection activeCell="G38" sqref="G38"/>
    </sheetView>
  </sheetViews>
  <sheetFormatPr baseColWidth="10" defaultColWidth="9.1640625" defaultRowHeight="13.25" customHeight="1" x14ac:dyDescent="0.15"/>
  <cols>
    <col min="1" max="1" width="9.1640625" style="32"/>
    <col min="2" max="2" width="40" style="32" customWidth="1"/>
    <col min="3" max="3" width="16" style="32" customWidth="1"/>
    <col min="4" max="4" width="15.1640625" style="32" customWidth="1"/>
    <col min="5" max="43" width="9.1640625" style="32"/>
    <col min="44" max="44" width="9.33203125" style="32" bestFit="1" customWidth="1"/>
    <col min="45" max="53" width="9.1640625" style="32"/>
    <col min="54" max="54" width="11.83203125" style="32" bestFit="1" customWidth="1"/>
    <col min="55" max="65" width="9.1640625" style="32"/>
    <col min="66" max="66" width="11.83203125" style="32" bestFit="1" customWidth="1"/>
    <col min="67" max="16384" width="9.1640625" style="32"/>
  </cols>
  <sheetData>
    <row r="3" spans="2:4" ht="13.25" customHeight="1" x14ac:dyDescent="0.2">
      <c r="B3" s="58" t="s">
        <v>152</v>
      </c>
    </row>
    <row r="4" spans="2:4" ht="13.25" customHeight="1" x14ac:dyDescent="0.15">
      <c r="D4" s="33"/>
    </row>
    <row r="5" spans="2:4" ht="13.25" customHeight="1" x14ac:dyDescent="0.15">
      <c r="B5" s="36" t="s">
        <v>88</v>
      </c>
    </row>
    <row r="6" spans="2:4" ht="13.25" customHeight="1" x14ac:dyDescent="0.15">
      <c r="B6" s="35" t="s">
        <v>91</v>
      </c>
      <c r="D6" s="33" t="s">
        <v>124</v>
      </c>
    </row>
    <row r="7" spans="2:4" ht="13.25" customHeight="1" x14ac:dyDescent="0.15">
      <c r="B7" s="39" t="s">
        <v>89</v>
      </c>
      <c r="C7" s="40">
        <v>128552.4</v>
      </c>
      <c r="D7" s="40">
        <v>135936.41</v>
      </c>
    </row>
    <row r="8" spans="2:4" ht="13.25" customHeight="1" x14ac:dyDescent="0.15">
      <c r="B8" s="39" t="s">
        <v>90</v>
      </c>
      <c r="C8" s="40">
        <v>27332.880000000001</v>
      </c>
      <c r="D8" s="40">
        <v>31758.99</v>
      </c>
    </row>
    <row r="9" spans="2:4" ht="13.25" customHeight="1" x14ac:dyDescent="0.15">
      <c r="B9" s="38" t="s">
        <v>98</v>
      </c>
      <c r="C9" s="41">
        <f>SUM(C7:C8)</f>
        <v>155885.28</v>
      </c>
      <c r="D9" s="41">
        <f>SUM(D7:D8)</f>
        <v>167695.4</v>
      </c>
    </row>
    <row r="10" spans="2:4" ht="13.25" customHeight="1" x14ac:dyDescent="0.15">
      <c r="C10" s="34"/>
      <c r="D10" s="34"/>
    </row>
    <row r="11" spans="2:4" ht="13.25" customHeight="1" x14ac:dyDescent="0.15">
      <c r="B11" s="35" t="s">
        <v>92</v>
      </c>
      <c r="C11" s="34"/>
      <c r="D11" s="34"/>
    </row>
    <row r="12" spans="2:4" ht="13.25" customHeight="1" x14ac:dyDescent="0.15">
      <c r="B12" s="39" t="s">
        <v>93</v>
      </c>
      <c r="C12" s="40">
        <v>59247.59</v>
      </c>
      <c r="D12" s="40">
        <v>58584.33</v>
      </c>
    </row>
    <row r="13" spans="2:4" ht="13.25" customHeight="1" x14ac:dyDescent="0.15">
      <c r="B13" s="39" t="s">
        <v>94</v>
      </c>
      <c r="C13" s="40">
        <v>35001.26</v>
      </c>
      <c r="D13" s="40">
        <v>40312.43</v>
      </c>
    </row>
    <row r="14" spans="2:4" ht="13.25" customHeight="1" x14ac:dyDescent="0.15">
      <c r="B14" s="39" t="s">
        <v>95</v>
      </c>
      <c r="C14" s="40">
        <v>29779.66</v>
      </c>
      <c r="D14" s="40">
        <v>30647.74</v>
      </c>
    </row>
    <row r="15" spans="2:4" ht="13.25" customHeight="1" x14ac:dyDescent="0.15">
      <c r="B15" s="38" t="s">
        <v>98</v>
      </c>
      <c r="C15" s="41">
        <f>SUM(C12:C14)</f>
        <v>124028.51000000001</v>
      </c>
      <c r="D15" s="41">
        <f>SUM(D12:D14)</f>
        <v>129544.50000000001</v>
      </c>
    </row>
    <row r="16" spans="2:4" ht="13.25" customHeight="1" x14ac:dyDescent="0.15">
      <c r="B16" s="46" t="s">
        <v>96</v>
      </c>
      <c r="C16" s="39"/>
      <c r="D16" s="39"/>
    </row>
    <row r="17" spans="2:66" ht="13.25" customHeight="1" x14ac:dyDescent="0.15">
      <c r="B17" s="39" t="s">
        <v>126</v>
      </c>
      <c r="C17" s="47">
        <f>C9-C15</f>
        <v>31856.76999999999</v>
      </c>
      <c r="D17" s="47">
        <f>D9-D15</f>
        <v>38150.89999999998</v>
      </c>
    </row>
    <row r="18" spans="2:66" ht="13.25" customHeight="1" x14ac:dyDescent="0.15">
      <c r="B18" s="39" t="s">
        <v>101</v>
      </c>
      <c r="C18" s="40">
        <v>23.56</v>
      </c>
      <c r="D18" s="39">
        <v>98.15</v>
      </c>
    </row>
    <row r="19" spans="2:66" ht="13.25" customHeight="1" x14ac:dyDescent="0.15">
      <c r="B19" s="48" t="s">
        <v>127</v>
      </c>
      <c r="C19" s="41">
        <f>C17-C18</f>
        <v>31833.209999999988</v>
      </c>
      <c r="D19" s="41">
        <f>D17-D18</f>
        <v>38052.749999999978</v>
      </c>
    </row>
    <row r="20" spans="2:66" ht="13.25" customHeight="1" x14ac:dyDescent="0.15">
      <c r="D20" s="33"/>
    </row>
    <row r="21" spans="2:66" ht="13.25" customHeight="1" x14ac:dyDescent="0.15">
      <c r="D21" s="33"/>
    </row>
    <row r="22" spans="2:66" ht="13.25" customHeight="1" x14ac:dyDescent="0.15">
      <c r="B22" s="35" t="s">
        <v>106</v>
      </c>
      <c r="D22" s="33"/>
    </row>
    <row r="23" spans="2:66" ht="13.25" customHeight="1" x14ac:dyDescent="0.15">
      <c r="D23" s="33"/>
    </row>
    <row r="24" spans="2:66" ht="14" x14ac:dyDescent="0.15">
      <c r="B24" s="42" t="s">
        <v>129</v>
      </c>
      <c r="BB24" s="32" t="s">
        <v>130</v>
      </c>
      <c r="BN24" s="32" t="s">
        <v>131</v>
      </c>
    </row>
    <row r="25" spans="2:66" s="42" customFormat="1" ht="19.75" customHeight="1" x14ac:dyDescent="0.15">
      <c r="B25" s="38" t="s">
        <v>138</v>
      </c>
      <c r="C25" s="38">
        <v>2021</v>
      </c>
      <c r="D25" s="38">
        <v>2022</v>
      </c>
    </row>
    <row r="26" spans="2:66" ht="13.25" customHeight="1" x14ac:dyDescent="0.15">
      <c r="B26" s="39" t="s">
        <v>132</v>
      </c>
      <c r="C26" s="40">
        <v>551.28</v>
      </c>
      <c r="D26" s="40">
        <v>554.54999999999995</v>
      </c>
      <c r="AR26" s="32">
        <v>1</v>
      </c>
      <c r="BB26" s="32">
        <v>5545541</v>
      </c>
      <c r="BN26" s="32">
        <v>5512776</v>
      </c>
    </row>
    <row r="27" spans="2:66" ht="13.25" customHeight="1" x14ac:dyDescent="0.15">
      <c r="B27" s="39" t="s">
        <v>133</v>
      </c>
      <c r="C27" s="40">
        <v>209258.9</v>
      </c>
      <c r="D27" s="40">
        <v>246771.62</v>
      </c>
      <c r="E27" s="35"/>
      <c r="AR27" s="32">
        <v>2</v>
      </c>
      <c r="BB27" s="32">
        <v>2395383846</v>
      </c>
      <c r="BN27" s="32">
        <v>2031695513</v>
      </c>
    </row>
    <row r="28" spans="2:66" ht="13.25" customHeight="1" x14ac:dyDescent="0.15">
      <c r="B28" s="39" t="s">
        <v>109</v>
      </c>
      <c r="C28" s="40">
        <v>632.76</v>
      </c>
      <c r="D28" s="40">
        <v>720.41</v>
      </c>
      <c r="E28" s="35"/>
    </row>
    <row r="29" spans="2:66" ht="13.25" customHeight="1" x14ac:dyDescent="0.15">
      <c r="B29" s="39" t="s">
        <v>110</v>
      </c>
      <c r="C29" s="40">
        <v>1333720.8700000001</v>
      </c>
      <c r="D29" s="40">
        <v>1558003.03</v>
      </c>
      <c r="AR29" s="32">
        <v>3</v>
      </c>
      <c r="BB29" s="32">
        <v>15592174400</v>
      </c>
      <c r="BN29" s="32">
        <v>13350602208</v>
      </c>
    </row>
    <row r="30" spans="2:66" ht="13.25" customHeight="1" x14ac:dyDescent="0.15">
      <c r="B30" s="39" t="s">
        <v>111</v>
      </c>
      <c r="C30" s="40">
        <v>177696.75</v>
      </c>
      <c r="D30" s="40">
        <v>226966.5</v>
      </c>
      <c r="AR30" s="32">
        <v>4</v>
      </c>
      <c r="BB30" s="32">
        <v>1848172073</v>
      </c>
      <c r="BN30" s="32">
        <v>1354873236</v>
      </c>
    </row>
    <row r="31" spans="2:66" ht="13.25" customHeight="1" x14ac:dyDescent="0.15">
      <c r="B31" s="39" t="s">
        <v>134</v>
      </c>
      <c r="C31" s="40">
        <v>77646.070000000007</v>
      </c>
      <c r="D31" s="40">
        <v>89918.19</v>
      </c>
      <c r="AR31" s="32">
        <v>5</v>
      </c>
      <c r="BB31" s="32">
        <v>844074643</v>
      </c>
      <c r="BN31" s="32">
        <v>726021504</v>
      </c>
    </row>
    <row r="32" spans="2:66" ht="13.25" customHeight="1" x14ac:dyDescent="0.15">
      <c r="B32" s="38" t="s">
        <v>98</v>
      </c>
      <c r="C32" s="41">
        <f>SUM(C26:C31)</f>
        <v>1799506.6300000001</v>
      </c>
      <c r="D32" s="41">
        <f>SUM(D26:D31)</f>
        <v>2122934.3000000003</v>
      </c>
      <c r="BB32" s="32">
        <v>20685350503</v>
      </c>
      <c r="BN32" s="32">
        <v>17468705237</v>
      </c>
    </row>
    <row r="33" spans="2:66" ht="22.75" customHeight="1" x14ac:dyDescent="0.15">
      <c r="B33" s="43" t="s">
        <v>135</v>
      </c>
      <c r="C33" s="44"/>
      <c r="D33" s="44"/>
    </row>
    <row r="34" spans="2:66" ht="13.25" customHeight="1" x14ac:dyDescent="0.15">
      <c r="B34" s="45" t="s">
        <v>136</v>
      </c>
      <c r="C34" s="40">
        <v>97370.35</v>
      </c>
      <c r="D34" s="40">
        <v>130030.71</v>
      </c>
      <c r="AR34" s="32">
        <v>6</v>
      </c>
      <c r="BB34" s="32">
        <v>1299956352</v>
      </c>
      <c r="BN34" s="32">
        <v>973407363</v>
      </c>
    </row>
    <row r="35" spans="2:66" ht="26.5" customHeight="1" x14ac:dyDescent="0.15">
      <c r="B35" s="45" t="s">
        <v>116</v>
      </c>
      <c r="C35" s="40">
        <v>23902.16</v>
      </c>
      <c r="D35" s="40">
        <v>25355.02</v>
      </c>
      <c r="AR35" s="32">
        <v>7</v>
      </c>
      <c r="BB35" s="32">
        <v>223312892</v>
      </c>
      <c r="BN35" s="32">
        <v>221296594</v>
      </c>
    </row>
    <row r="36" spans="2:66" ht="13.25" customHeight="1" x14ac:dyDescent="0.15">
      <c r="B36" s="45" t="s">
        <v>117</v>
      </c>
      <c r="C36" s="40">
        <v>438823.11</v>
      </c>
      <c r="D36" s="40">
        <v>449263.86</v>
      </c>
      <c r="AR36" s="32">
        <v>8</v>
      </c>
      <c r="BB36" s="32">
        <v>4555356930</v>
      </c>
      <c r="BN36" s="32">
        <v>4437282921</v>
      </c>
    </row>
    <row r="37" spans="2:66" ht="13.25" customHeight="1" x14ac:dyDescent="0.15">
      <c r="B37" s="45" t="s">
        <v>118</v>
      </c>
      <c r="C37" s="40">
        <v>1185283.52</v>
      </c>
      <c r="D37" s="40">
        <v>1420942.28</v>
      </c>
      <c r="AR37" s="32">
        <v>9</v>
      </c>
      <c r="BB37" s="32">
        <v>13688209314</v>
      </c>
      <c r="BN37" s="32">
        <v>11328366309</v>
      </c>
    </row>
    <row r="38" spans="2:66" ht="13.25" customHeight="1" x14ac:dyDescent="0.15">
      <c r="B38" s="45" t="s">
        <v>119</v>
      </c>
      <c r="C38" s="40">
        <v>5099.5600000000004</v>
      </c>
      <c r="D38" s="40">
        <v>6283.28</v>
      </c>
      <c r="AR38" s="32">
        <v>10</v>
      </c>
      <c r="BB38" s="32">
        <v>60836735</v>
      </c>
      <c r="BN38" s="32">
        <v>49093169</v>
      </c>
    </row>
    <row r="39" spans="2:66" ht="13.25" customHeight="1" x14ac:dyDescent="0.15">
      <c r="B39" s="45" t="s">
        <v>120</v>
      </c>
      <c r="C39" s="40">
        <v>48879.14</v>
      </c>
      <c r="D39" s="40">
        <v>90910.36</v>
      </c>
      <c r="AR39" s="32">
        <v>11</v>
      </c>
      <c r="BB39" s="32">
        <v>857678280</v>
      </c>
      <c r="BN39" s="32">
        <v>459258881</v>
      </c>
    </row>
    <row r="40" spans="2:66" ht="13.25" customHeight="1" x14ac:dyDescent="0.15">
      <c r="B40" s="45" t="s">
        <v>125</v>
      </c>
      <c r="C40" s="40">
        <v>148.79</v>
      </c>
      <c r="D40" s="40">
        <v>148.79</v>
      </c>
    </row>
    <row r="41" spans="2:66" ht="13.25" customHeight="1" x14ac:dyDescent="0.15">
      <c r="B41" s="39" t="s">
        <v>137</v>
      </c>
      <c r="C41" s="41">
        <f>SUM(C34:C40)</f>
        <v>1799506.6300000001</v>
      </c>
      <c r="D41" s="41">
        <f>SUM(D34:D40)</f>
        <v>2122934.3000000003</v>
      </c>
      <c r="BB41" s="32">
        <v>20685350503</v>
      </c>
      <c r="BN41" s="32">
        <v>17468705237</v>
      </c>
    </row>
    <row r="42" spans="2:66" ht="13.25" customHeight="1" x14ac:dyDescent="0.15">
      <c r="B42" s="39" t="s">
        <v>121</v>
      </c>
      <c r="C42" s="40">
        <v>975280.66</v>
      </c>
      <c r="D42" s="40">
        <v>1400197.64</v>
      </c>
      <c r="AR42" s="32">
        <v>12</v>
      </c>
      <c r="BB42" s="32">
        <v>13954422995</v>
      </c>
      <c r="BN42" s="32">
        <v>9710975961</v>
      </c>
    </row>
    <row r="43" spans="2:66" ht="13.25" customHeight="1" x14ac:dyDescent="0.15">
      <c r="B43" s="39" t="s">
        <v>122</v>
      </c>
      <c r="C43" s="40">
        <v>44748.14</v>
      </c>
      <c r="D43" s="40">
        <v>56968.05</v>
      </c>
      <c r="BB43" s="32">
        <v>569680463</v>
      </c>
      <c r="BN43" s="32">
        <v>447481440</v>
      </c>
    </row>
    <row r="45" spans="2:66" ht="18" x14ac:dyDescent="0.2">
      <c r="B45" s="37" t="s">
        <v>128</v>
      </c>
    </row>
    <row r="47" spans="2:66" ht="13.25" customHeight="1" x14ac:dyDescent="0.15">
      <c r="B47" s="39" t="s">
        <v>139</v>
      </c>
      <c r="C47" s="49">
        <f>C19/C32</f>
        <v>1.7689965387901897E-2</v>
      </c>
      <c r="D47" s="49">
        <f>D19/D32</f>
        <v>1.7924600869654785E-2</v>
      </c>
    </row>
    <row r="48" spans="2:66" ht="13.25" customHeight="1" x14ac:dyDescent="0.15">
      <c r="B48" s="39" t="s">
        <v>140</v>
      </c>
      <c r="C48" s="49">
        <f>C19/(C26+C27+C28)</f>
        <v>0.15126765478566298</v>
      </c>
      <c r="D48" s="49">
        <f>D19/(D26+D27+D28)</f>
        <v>0.15340969425984419</v>
      </c>
    </row>
    <row r="49" spans="2:4" ht="13.25" customHeight="1" x14ac:dyDescent="0.15">
      <c r="B49" s="39" t="s">
        <v>84</v>
      </c>
      <c r="C49" s="40">
        <f>C32/(C26+C27+C28)</f>
        <v>8.5510430048164121</v>
      </c>
      <c r="D49" s="40">
        <f>D32/(D26+D27+D28)</f>
        <v>8.558611451123415</v>
      </c>
    </row>
    <row r="51" spans="2:4" ht="13.25" customHeight="1" x14ac:dyDescent="0.15">
      <c r="B51" s="39" t="s">
        <v>141</v>
      </c>
      <c r="C51" s="49">
        <f>C47*C49</f>
        <v>0.15126765478566295</v>
      </c>
      <c r="D51" s="49">
        <f>D47*D49</f>
        <v>0.15340969425984416</v>
      </c>
    </row>
    <row r="53" spans="2:4" ht="13.25" customHeight="1" x14ac:dyDescent="0.15">
      <c r="B53" s="39" t="s">
        <v>150</v>
      </c>
      <c r="C53" s="53">
        <f>C7-C12-C14</f>
        <v>39525.149999999994</v>
      </c>
      <c r="D53" s="53">
        <f>D7-D12-D14</f>
        <v>46704.34</v>
      </c>
    </row>
    <row r="54" spans="2:4" ht="13.25" customHeight="1" x14ac:dyDescent="0.15">
      <c r="B54" s="29" t="s">
        <v>151</v>
      </c>
      <c r="C54" s="51">
        <f>C37+C34+C35</f>
        <v>1306556.03</v>
      </c>
      <c r="D54" s="51">
        <f>D37+D34+D35</f>
        <v>1576328.01</v>
      </c>
    </row>
    <row r="55" spans="2:4" ht="13.25" customHeight="1" x14ac:dyDescent="0.15">
      <c r="B55" s="29" t="s">
        <v>149</v>
      </c>
      <c r="C55" s="54">
        <f>C53/C54</f>
        <v>3.0251400699593412E-2</v>
      </c>
      <c r="D55" s="54">
        <f>D53/D54</f>
        <v>2.9628566963039626E-2</v>
      </c>
    </row>
    <row r="56" spans="2:4" ht="13.25" customHeight="1" x14ac:dyDescent="0.15">
      <c r="B56" s="23"/>
      <c r="C56" s="50"/>
      <c r="D56" s="50"/>
    </row>
    <row r="57" spans="2:4" ht="13.25" customHeight="1" x14ac:dyDescent="0.15">
      <c r="B57" s="23"/>
      <c r="C57"/>
      <c r="D57"/>
    </row>
    <row r="58" spans="2:4" ht="13.25" customHeight="1" x14ac:dyDescent="0.15">
      <c r="B58" s="39" t="s">
        <v>141</v>
      </c>
      <c r="C58" s="49">
        <f>C49*C51</f>
        <v>1.293496221309927</v>
      </c>
      <c r="D58" s="49">
        <f>D49*D51</f>
        <v>1.3129739660056443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SBI</vt:lpstr>
      <vt:lpstr>SBI-Stand-Alone</vt:lpstr>
      <vt:lpstr>SBI vs HDFC</vt:lpstr>
      <vt:lpstr>HDFC-Stand-Alone</vt:lpstr>
      <vt:lpstr>HDFC-CONSO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RAJENDRA GANATRA</dc:creator>
  <cp:lastModifiedBy>Monika</cp:lastModifiedBy>
  <dcterms:created xsi:type="dcterms:W3CDTF">2022-08-14T11:53:11Z</dcterms:created>
  <dcterms:modified xsi:type="dcterms:W3CDTF">2024-07-07T10:07:15Z</dcterms:modified>
</cp:coreProperties>
</file>