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 learnings\E_learnings\"/>
    </mc:Choice>
  </mc:AlternateContent>
  <xr:revisionPtr revIDLastSave="0" documentId="13_ncr:1_{08E60C40-579F-45D1-8094-0D4ECECFC900}" xr6:coauthVersionLast="45" xr6:coauthVersionMax="45" xr10:uidLastSave="{00000000-0000-0000-0000-000000000000}"/>
  <bookViews>
    <workbookView xWindow="-120" yWindow="-120" windowWidth="20730" windowHeight="11160" activeTab="3" xr2:uid="{ED2D3142-FBC6-4555-80D3-FAD541EE187B}"/>
  </bookViews>
  <sheets>
    <sheet name="Oil and Rfinery" sheetId="2" r:id="rId1"/>
    <sheet name="Telecome" sheetId="3" r:id="rId2"/>
    <sheet name="Retails" sheetId="4" r:id="rId3"/>
    <sheet name="Bottom-up beta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" i="2" l="1"/>
  <c r="E4" i="2"/>
  <c r="E5" i="2"/>
  <c r="G5" i="2" s="1"/>
  <c r="H5" i="2" s="1"/>
  <c r="E6" i="2"/>
  <c r="G6" i="2" s="1"/>
  <c r="H6" i="2" s="1"/>
  <c r="E7" i="2"/>
  <c r="E8" i="2"/>
  <c r="E9" i="2"/>
  <c r="G9" i="2" s="1"/>
  <c r="H9" i="2" s="1"/>
  <c r="E10" i="2"/>
  <c r="G10" i="2" s="1"/>
  <c r="H10" i="2" s="1"/>
  <c r="E11" i="2"/>
  <c r="E12" i="2"/>
  <c r="E13" i="2"/>
  <c r="E14" i="2"/>
  <c r="G14" i="2" s="1"/>
  <c r="H14" i="2" s="1"/>
  <c r="E15" i="2"/>
  <c r="E16" i="2"/>
  <c r="E17" i="2"/>
  <c r="E18" i="2"/>
  <c r="G18" i="2" s="1"/>
  <c r="H18" i="2" s="1"/>
  <c r="E19" i="2"/>
  <c r="E20" i="2"/>
  <c r="E21" i="2"/>
  <c r="G21" i="2" s="1"/>
  <c r="H21" i="2" s="1"/>
  <c r="E22" i="2"/>
  <c r="G22" i="2" s="1"/>
  <c r="H22" i="2" s="1"/>
  <c r="E23" i="2"/>
  <c r="E24" i="2"/>
  <c r="E25" i="2"/>
  <c r="G25" i="2" s="1"/>
  <c r="H25" i="2" s="1"/>
  <c r="E26" i="2"/>
  <c r="G26" i="2" s="1"/>
  <c r="H26" i="2" s="1"/>
  <c r="E27" i="2"/>
  <c r="E28" i="2"/>
  <c r="E29" i="2"/>
  <c r="E30" i="2"/>
  <c r="G30" i="2" s="1"/>
  <c r="H30" i="2" s="1"/>
  <c r="E31" i="2"/>
  <c r="E2" i="2"/>
  <c r="H3" i="4"/>
  <c r="H4" i="4"/>
  <c r="H6" i="4"/>
  <c r="H7" i="4"/>
  <c r="H8" i="4"/>
  <c r="H10" i="4"/>
  <c r="H11" i="4"/>
  <c r="H12" i="4"/>
  <c r="H14" i="4"/>
  <c r="H15" i="4"/>
  <c r="H16" i="4"/>
  <c r="H18" i="4"/>
  <c r="H19" i="4"/>
  <c r="H20" i="4"/>
  <c r="H22" i="4"/>
  <c r="H23" i="4"/>
  <c r="H24" i="4"/>
  <c r="H26" i="4"/>
  <c r="H27" i="4"/>
  <c r="H28" i="4"/>
  <c r="F3" i="4"/>
  <c r="F4" i="4"/>
  <c r="F5" i="4"/>
  <c r="H5" i="4" s="1"/>
  <c r="I5" i="4" s="1"/>
  <c r="F6" i="4"/>
  <c r="F7" i="4"/>
  <c r="F8" i="4"/>
  <c r="F9" i="4"/>
  <c r="H9" i="4" s="1"/>
  <c r="F10" i="4"/>
  <c r="F11" i="4"/>
  <c r="F12" i="4"/>
  <c r="F13" i="4"/>
  <c r="H13" i="4" s="1"/>
  <c r="F14" i="4"/>
  <c r="F15" i="4"/>
  <c r="F16" i="4"/>
  <c r="F17" i="4"/>
  <c r="H17" i="4" s="1"/>
  <c r="F18" i="4"/>
  <c r="F19" i="4"/>
  <c r="F20" i="4"/>
  <c r="F21" i="4"/>
  <c r="H21" i="4" s="1"/>
  <c r="F22" i="4"/>
  <c r="F23" i="4"/>
  <c r="F24" i="4"/>
  <c r="F25" i="4"/>
  <c r="H25" i="4" s="1"/>
  <c r="F26" i="4"/>
  <c r="F27" i="4"/>
  <c r="F28" i="4"/>
  <c r="F2" i="4"/>
  <c r="H2" i="4" s="1"/>
  <c r="G5" i="3"/>
  <c r="H5" i="3" s="1"/>
  <c r="G9" i="3"/>
  <c r="H9" i="3" s="1"/>
  <c r="G13" i="3"/>
  <c r="H13" i="3" s="1"/>
  <c r="G17" i="3"/>
  <c r="H17" i="3" s="1"/>
  <c r="G21" i="3"/>
  <c r="H21" i="3" s="1"/>
  <c r="G3" i="2"/>
  <c r="H3" i="2" s="1"/>
  <c r="G4" i="2"/>
  <c r="G7" i="2"/>
  <c r="G8" i="2"/>
  <c r="H8" i="2" s="1"/>
  <c r="G11" i="2"/>
  <c r="G12" i="2"/>
  <c r="G13" i="2"/>
  <c r="H13" i="2" s="1"/>
  <c r="G15" i="2"/>
  <c r="G16" i="2"/>
  <c r="G17" i="2"/>
  <c r="G19" i="2"/>
  <c r="H19" i="2" s="1"/>
  <c r="G20" i="2"/>
  <c r="G23" i="2"/>
  <c r="G24" i="2"/>
  <c r="H24" i="2" s="1"/>
  <c r="G27" i="2"/>
  <c r="G28" i="2"/>
  <c r="G29" i="2"/>
  <c r="H29" i="2" s="1"/>
  <c r="G31" i="2"/>
  <c r="G2" i="2"/>
  <c r="E3" i="3"/>
  <c r="G3" i="3" s="1"/>
  <c r="H3" i="3" s="1"/>
  <c r="E4" i="3"/>
  <c r="G4" i="3" s="1"/>
  <c r="H4" i="3" s="1"/>
  <c r="E5" i="3"/>
  <c r="E6" i="3"/>
  <c r="G6" i="3" s="1"/>
  <c r="H6" i="3" s="1"/>
  <c r="E7" i="3"/>
  <c r="G7" i="3" s="1"/>
  <c r="H7" i="3" s="1"/>
  <c r="E8" i="3"/>
  <c r="G8" i="3" s="1"/>
  <c r="H8" i="3" s="1"/>
  <c r="E9" i="3"/>
  <c r="E10" i="3"/>
  <c r="G10" i="3" s="1"/>
  <c r="H10" i="3" s="1"/>
  <c r="E11" i="3"/>
  <c r="G11" i="3" s="1"/>
  <c r="H11" i="3" s="1"/>
  <c r="E12" i="3"/>
  <c r="G12" i="3" s="1"/>
  <c r="H12" i="3" s="1"/>
  <c r="E13" i="3"/>
  <c r="E14" i="3"/>
  <c r="G14" i="3" s="1"/>
  <c r="H14" i="3" s="1"/>
  <c r="E15" i="3"/>
  <c r="G15" i="3" s="1"/>
  <c r="H15" i="3" s="1"/>
  <c r="E16" i="3"/>
  <c r="G16" i="3" s="1"/>
  <c r="H16" i="3" s="1"/>
  <c r="E17" i="3"/>
  <c r="E18" i="3"/>
  <c r="G18" i="3" s="1"/>
  <c r="H18" i="3" s="1"/>
  <c r="E19" i="3"/>
  <c r="G19" i="3" s="1"/>
  <c r="H19" i="3" s="1"/>
  <c r="E20" i="3"/>
  <c r="G20" i="3" s="1"/>
  <c r="H20" i="3" s="1"/>
  <c r="E21" i="3"/>
  <c r="E22" i="3"/>
  <c r="G22" i="3" s="1"/>
  <c r="H22" i="3" s="1"/>
  <c r="E23" i="3"/>
  <c r="G23" i="3" s="1"/>
  <c r="H23" i="3" s="1"/>
  <c r="E2" i="3"/>
  <c r="G2" i="3" s="1"/>
  <c r="H4" i="2"/>
  <c r="H7" i="2"/>
  <c r="H11" i="2"/>
  <c r="H12" i="2"/>
  <c r="H15" i="2"/>
  <c r="H16" i="2"/>
  <c r="H17" i="2"/>
  <c r="H20" i="2"/>
  <c r="H23" i="2"/>
  <c r="H27" i="2"/>
  <c r="H28" i="2"/>
  <c r="H31" i="2"/>
  <c r="L3" i="4" l="1"/>
  <c r="N6" i="5" s="1"/>
  <c r="L2" i="4"/>
  <c r="O7" i="5" s="1"/>
  <c r="I6" i="4"/>
  <c r="I10" i="4"/>
  <c r="I14" i="4"/>
  <c r="I18" i="4"/>
  <c r="I22" i="4"/>
  <c r="I26" i="4"/>
  <c r="I7" i="4"/>
  <c r="I15" i="4"/>
  <c r="I23" i="4"/>
  <c r="I2" i="4"/>
  <c r="I3" i="4"/>
  <c r="I11" i="4"/>
  <c r="I19" i="4"/>
  <c r="I27" i="4"/>
  <c r="I25" i="4"/>
  <c r="I21" i="4"/>
  <c r="I17" i="4"/>
  <c r="I13" i="4"/>
  <c r="I9" i="4"/>
  <c r="I20" i="4"/>
  <c r="I4" i="4"/>
  <c r="H2" i="3"/>
  <c r="K2" i="3"/>
  <c r="O9" i="5" s="1"/>
  <c r="K3" i="3"/>
  <c r="N8" i="5" s="1"/>
  <c r="I24" i="4"/>
  <c r="I8" i="4"/>
  <c r="I28" i="4"/>
  <c r="I12" i="4"/>
  <c r="I16" i="4"/>
  <c r="H2" i="2"/>
  <c r="K3" i="2"/>
  <c r="K2" i="2"/>
  <c r="O6" i="5" l="1"/>
  <c r="O8" i="5"/>
  <c r="O5" i="5"/>
  <c r="O4" i="5"/>
  <c r="O12" i="5" s="1"/>
  <c r="O13" i="5" s="1"/>
  <c r="N4" i="5"/>
  <c r="N7" i="5"/>
  <c r="N5" i="5"/>
  <c r="N12" i="5" l="1"/>
  <c r="N13" i="5" s="1"/>
</calcChain>
</file>

<file path=xl/sharedStrings.xml><?xml version="1.0" encoding="utf-8"?>
<sst xmlns="http://schemas.openxmlformats.org/spreadsheetml/2006/main" count="158" uniqueCount="123">
  <si>
    <t>Company Name</t>
  </si>
  <si>
    <t>Market Capitalisation</t>
  </si>
  <si>
    <t>Beta</t>
  </si>
  <si>
    <t>Agarwal Industrial Corpn. Ltd.</t>
  </si>
  <si>
    <t>Bharat Petroleum Corpn. Ltd.</t>
  </si>
  <si>
    <t>Bongaigaon Refinery &amp; Petrochemicals Ltd. [Merged]</t>
  </si>
  <si>
    <t>Castrol India Ltd.</t>
  </si>
  <si>
    <t>Chennai Petroleum Corpn. Ltd.</t>
  </si>
  <si>
    <t>Continental Petroleums Ltd.</t>
  </si>
  <si>
    <t>G P Petroleums Ltd.</t>
  </si>
  <si>
    <t>Goa Carbon Ltd.</t>
  </si>
  <si>
    <t>Gujarat Indo-Lube Ltd.</t>
  </si>
  <si>
    <t>Gujarat Oiland Inds. Ltd.</t>
  </si>
  <si>
    <t>Gulf Oil India Ltd.[Merged]</t>
  </si>
  <si>
    <t>Gulf Oil Lubricants India Ltd.</t>
  </si>
  <si>
    <t>Hemi Petro Products Ltd.</t>
  </si>
  <si>
    <t>Hindustan Petroleum Corpn. Ltd.</t>
  </si>
  <si>
    <t>Iccon Oil &amp; Specialities Ltd.</t>
  </si>
  <si>
    <t>Indian Oil Corpn. Ltd.</t>
  </si>
  <si>
    <t>Kochi Refineries Ltd. [Merged]</t>
  </si>
  <si>
    <t>Mangalore Refinery &amp; Petrochemicals Ltd.</t>
  </si>
  <si>
    <t>Motorol (India) Ltd.</t>
  </si>
  <si>
    <t>Motorol Speciality Oils Ltd.</t>
  </si>
  <si>
    <t>Nayara Energy Ltd.</t>
  </si>
  <si>
    <t>Panama Petrochem Ltd.</t>
  </si>
  <si>
    <t>Rain Calcining Ltd. [Merged]</t>
  </si>
  <si>
    <t>Reliance Industries Ltd.</t>
  </si>
  <si>
    <t>Reliance Petroleum Ltd. (1993) [Merged]</t>
  </si>
  <si>
    <t>Reliance Petroleum Ltd. (2005) [Merged]</t>
  </si>
  <si>
    <t>Savita Oil Technologies Ltd.</t>
  </si>
  <si>
    <t>Speciality Petrolubes Ltd.</t>
  </si>
  <si>
    <t>Sunstar Lubricants Ltd.</t>
  </si>
  <si>
    <t>Tide Water Oil Co. (India) Ltd.</t>
  </si>
  <si>
    <t>Debt</t>
  </si>
  <si>
    <t>D/E</t>
  </si>
  <si>
    <t>Tax Rate</t>
  </si>
  <si>
    <t>Unlevered Beta</t>
  </si>
  <si>
    <t>Weight</t>
  </si>
  <si>
    <t>A A R V Infratel Ltd.</t>
  </si>
  <si>
    <t>Bharti Airtel Ltd.</t>
  </si>
  <si>
    <t>Bharti Infratel Ltd.</t>
  </si>
  <si>
    <t>G T L Infrastructure Ltd.</t>
  </si>
  <si>
    <t>G T L Ltd.</t>
  </si>
  <si>
    <t>Gemini Communication Ltd.</t>
  </si>
  <si>
    <t>Idea Cellular Ltd.</t>
  </si>
  <si>
    <t>Jupiter Infomedia Ltd.</t>
  </si>
  <si>
    <t>Mahanagar Telephone Nigam Ltd.</t>
  </si>
  <si>
    <t>Nelco Ltd.</t>
  </si>
  <si>
    <t>Net 4 India Ltd.</t>
  </si>
  <si>
    <t>Nettlinx Ltd.</t>
  </si>
  <si>
    <t>Nivyah Infrastructure &amp; Telecom Services Ltd.</t>
  </si>
  <si>
    <t>Nu Tek India Ltd.</t>
  </si>
  <si>
    <t>Quadrant Televentures Ltd.</t>
  </si>
  <si>
    <t>Reliance Communications Ltd.</t>
  </si>
  <si>
    <t>Suyog Telematics Ltd.</t>
  </si>
  <si>
    <t>Tata Communications Ltd.</t>
  </si>
  <si>
    <t>Tata Teleservices (Maharashtra) Ltd.</t>
  </si>
  <si>
    <t>Tulip Telecom Ltd.</t>
  </si>
  <si>
    <t>Virgo Global Ltd.</t>
  </si>
  <si>
    <t>Vital Communications Ltd.</t>
  </si>
  <si>
    <t>Main product/service group</t>
  </si>
  <si>
    <t>Retail trade</t>
  </si>
  <si>
    <t>Retail trade in plastic products</t>
  </si>
  <si>
    <t>Aditya Birla Fashion &amp; Retail Ltd.</t>
  </si>
  <si>
    <t>Retail trade in apparels (readymade garments)</t>
  </si>
  <si>
    <t>Anisha Impex Ltd.</t>
  </si>
  <si>
    <t>Retail trade in textiles &amp; apparels</t>
  </si>
  <si>
    <t>Atlas Jewellery India Ltd.</t>
  </si>
  <si>
    <t>Retail trade in jewellery of gold</t>
  </si>
  <si>
    <t>Bata India Ltd.</t>
  </si>
  <si>
    <t>Retail trade in footwear &amp; parts of footwear</t>
  </si>
  <si>
    <t>Retail trade in miscellaneous manufactured articles</t>
  </si>
  <si>
    <t>Bombay Swadeshi Stores Ltd.</t>
  </si>
  <si>
    <t>Brandhouse Retails Ltd.</t>
  </si>
  <si>
    <t>Retail trade in diamonds</t>
  </si>
  <si>
    <t>Future Enterprises Ltd.</t>
  </si>
  <si>
    <t>Future Lifestyle Fashions Ltd.</t>
  </si>
  <si>
    <t>Genesis I B R C India Ltd.</t>
  </si>
  <si>
    <t>Gitanjali Gems Ltd.</t>
  </si>
  <si>
    <t>Retail trade in jewellery of pearls, precious &amp; semi-precious stones</t>
  </si>
  <si>
    <t>Hit Kit Global Solutions Ltd.</t>
  </si>
  <si>
    <t>Inceptum Enterprises Ltd.</t>
  </si>
  <si>
    <t>India International Mktg. Centre Ltd.</t>
  </si>
  <si>
    <t>Retail trade in precious stones and pearls</t>
  </si>
  <si>
    <t>Kavit Industries Ltd.</t>
  </si>
  <si>
    <t>Retail trade in vegetable oils</t>
  </si>
  <si>
    <t>P I L Industries Ltd.</t>
  </si>
  <si>
    <t>Quick Heal Technologies Ltd.</t>
  </si>
  <si>
    <t>Retail trade in readymade software products</t>
  </si>
  <si>
    <t>R C L Retail Ltd.</t>
  </si>
  <si>
    <t>Retail trade in bakery products</t>
  </si>
  <si>
    <t>Radha Madhav Corpn. Ltd.</t>
  </si>
  <si>
    <t>Rockon Enterprises Ltd.</t>
  </si>
  <si>
    <t>Retail trade in agricultural crops</t>
  </si>
  <si>
    <t>Sheetal Diamonds Ltd.</t>
  </si>
  <si>
    <t>Shoppers Stop Ltd.</t>
  </si>
  <si>
    <t>Trent Ltd.</t>
  </si>
  <si>
    <t>Twinstar Industries Ltd.</t>
  </si>
  <si>
    <t>Uniworth International Ltd.</t>
  </si>
  <si>
    <t>V 2 Retail Ltd.</t>
  </si>
  <si>
    <t>V-Mart Retail Ltd.</t>
  </si>
  <si>
    <t>Vitan Agro Inds. Ltd.</t>
  </si>
  <si>
    <t>Weighted Average beta</t>
  </si>
  <si>
    <t>03/31/2013</t>
  </si>
  <si>
    <t>03/31/2014</t>
  </si>
  <si>
    <t>03/31/2015</t>
  </si>
  <si>
    <t>03/31/2016</t>
  </si>
  <si>
    <t>03/31/2017</t>
  </si>
  <si>
    <t>03/31/2018</t>
  </si>
  <si>
    <t>Revenue</t>
  </si>
  <si>
    <t xml:space="preserve">  Refining</t>
  </si>
  <si>
    <t xml:space="preserve">  Petrochemicals</t>
  </si>
  <si>
    <t xml:space="preserve">  Organized Retail</t>
  </si>
  <si>
    <t xml:space="preserve">  Others - Crude Petroleum</t>
  </si>
  <si>
    <t xml:space="preserve">  Oil &amp; Gas</t>
  </si>
  <si>
    <t xml:space="preserve">  Digital Services</t>
  </si>
  <si>
    <t>Long-Term Debt/Equity</t>
  </si>
  <si>
    <t xml:space="preserve">Unlevered Beta </t>
  </si>
  <si>
    <t>Levered Beta with current D/E</t>
  </si>
  <si>
    <t>Total Debt/Market cap</t>
  </si>
  <si>
    <t>Simple Average beta</t>
  </si>
  <si>
    <t>Simple Average</t>
  </si>
  <si>
    <t>Weighted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</si>
</sst>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%"/>
    <numFmt numFmtId="166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63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" fillId="2" borderId="1">
      <alignment horizontal="left"/>
    </xf>
    <xf numFmtId="0" fontId="2" fillId="2" borderId="1">
      <alignment horizontal="centerContinuous"/>
    </xf>
    <xf numFmtId="0" fontId="2" fillId="2" borderId="2">
      <alignment horizontal="left"/>
    </xf>
    <xf numFmtId="0" fontId="2" fillId="2" borderId="2">
      <alignment horizontal="centerContinuous"/>
    </xf>
    <xf numFmtId="0" fontId="4" fillId="3" borderId="4"/>
    <xf numFmtId="164" fontId="4" fillId="3" borderId="4">
      <alignment horizontal="right"/>
    </xf>
    <xf numFmtId="165" fontId="4" fillId="3" borderId="5">
      <alignment horizontal="right"/>
    </xf>
    <xf numFmtId="0" fontId="5" fillId="3" borderId="4"/>
    <xf numFmtId="164" fontId="7" fillId="3" borderId="4">
      <alignment horizontal="right"/>
    </xf>
    <xf numFmtId="165" fontId="7" fillId="3" borderId="5">
      <alignment horizontal="right"/>
    </xf>
    <xf numFmtId="4" fontId="7" fillId="3" borderId="6">
      <alignment horizontal="right"/>
    </xf>
  </cellStyleXfs>
  <cellXfs count="26">
    <xf numFmtId="0" fontId="0" fillId="0" borderId="0" xfId="0"/>
    <xf numFmtId="10" fontId="0" fillId="0" borderId="0" xfId="0" applyNumberFormat="1"/>
    <xf numFmtId="2" fontId="0" fillId="0" borderId="0" xfId="0" applyNumberFormat="1"/>
    <xf numFmtId="0" fontId="2" fillId="2" borderId="1" xfId="1" applyNumberFormat="1" applyFont="1" applyFill="1" applyBorder="1" applyAlignment="1" applyProtection="1">
      <alignment horizontal="left"/>
    </xf>
    <xf numFmtId="0" fontId="2" fillId="2" borderId="1" xfId="2" applyNumberFormat="1" applyFont="1" applyFill="1" applyBorder="1" applyAlignment="1" applyProtection="1">
      <alignment horizontal="centerContinuous"/>
    </xf>
    <xf numFmtId="0" fontId="3" fillId="2" borderId="3" xfId="3" applyFont="1" applyBorder="1">
      <alignment horizontal="left"/>
    </xf>
    <xf numFmtId="0" fontId="3" fillId="2" borderId="3" xfId="4" applyNumberFormat="1" applyFont="1" applyFill="1" applyBorder="1" applyAlignment="1" applyProtection="1">
      <alignment horizontal="centerContinuous"/>
    </xf>
    <xf numFmtId="0" fontId="3" fillId="3" borderId="3" xfId="5" applyNumberFormat="1" applyFont="1" applyFill="1" applyBorder="1" applyAlignment="1" applyProtection="1"/>
    <xf numFmtId="1" fontId="3" fillId="3" borderId="3" xfId="6" applyNumberFormat="1" applyFont="1" applyFill="1" applyBorder="1" applyAlignment="1" applyProtection="1">
      <alignment horizontal="right"/>
    </xf>
    <xf numFmtId="165" fontId="3" fillId="3" borderId="3" xfId="7" applyNumberFormat="1" applyFont="1" applyFill="1" applyBorder="1" applyAlignment="1" applyProtection="1">
      <alignment horizontal="right"/>
    </xf>
    <xf numFmtId="3" fontId="3" fillId="3" borderId="3" xfId="6" applyNumberFormat="1" applyFont="1" applyFill="1" applyBorder="1" applyAlignment="1" applyProtection="1">
      <alignment horizontal="right"/>
    </xf>
    <xf numFmtId="0" fontId="6" fillId="3" borderId="3" xfId="8" applyNumberFormat="1" applyFont="1" applyFill="1" applyBorder="1" applyAlignment="1" applyProtection="1"/>
    <xf numFmtId="1" fontId="6" fillId="3" borderId="3" xfId="9" applyNumberFormat="1" applyFont="1" applyFill="1" applyBorder="1" applyAlignment="1" applyProtection="1">
      <alignment horizontal="right"/>
    </xf>
    <xf numFmtId="165" fontId="6" fillId="3" borderId="3" xfId="10" applyNumberFormat="1" applyFont="1" applyFill="1" applyBorder="1" applyAlignment="1" applyProtection="1">
      <alignment horizontal="right"/>
    </xf>
    <xf numFmtId="3" fontId="6" fillId="3" borderId="3" xfId="9" applyNumberFormat="1" applyFont="1" applyFill="1" applyBorder="1" applyAlignment="1" applyProtection="1">
      <alignment horizontal="right"/>
    </xf>
    <xf numFmtId="164" fontId="6" fillId="3" borderId="3" xfId="9" applyNumberFormat="1" applyFont="1" applyFill="1" applyBorder="1" applyAlignment="1" applyProtection="1">
      <alignment horizontal="right"/>
    </xf>
    <xf numFmtId="0" fontId="8" fillId="0" borderId="3" xfId="0" applyFont="1" applyBorder="1"/>
    <xf numFmtId="4" fontId="6" fillId="3" borderId="6" xfId="9" applyNumberFormat="1" applyFont="1" applyFill="1" applyBorder="1" applyAlignment="1" applyProtection="1">
      <alignment horizontal="right"/>
    </xf>
    <xf numFmtId="166" fontId="0" fillId="0" borderId="0" xfId="0" applyNumberFormat="1"/>
    <xf numFmtId="0" fontId="1" fillId="0" borderId="0" xfId="0" applyFont="1"/>
    <xf numFmtId="0" fontId="0" fillId="0" borderId="3" xfId="0" applyBorder="1"/>
    <xf numFmtId="2" fontId="1" fillId="0" borderId="0" xfId="0" applyNumberFormat="1" applyFont="1"/>
    <xf numFmtId="0" fontId="3" fillId="2" borderId="4" xfId="4" applyNumberFormat="1" applyFont="1" applyFill="1" applyBorder="1" applyAlignment="1" applyProtection="1">
      <alignment horizontal="centerContinuous"/>
    </xf>
    <xf numFmtId="166" fontId="1" fillId="0" borderId="0" xfId="0" applyNumberFormat="1" applyFont="1"/>
    <xf numFmtId="4" fontId="6" fillId="3" borderId="7" xfId="11" applyNumberFormat="1" applyFont="1" applyFill="1" applyBorder="1" applyAlignment="1" applyProtection="1">
      <alignment horizontal="center"/>
    </xf>
    <xf numFmtId="4" fontId="6" fillId="3" borderId="8" xfId="11" applyNumberFormat="1" applyFont="1" applyFill="1" applyBorder="1" applyAlignment="1" applyProtection="1">
      <alignment horizontal="center"/>
    </xf>
  </cellXfs>
  <cellStyles count="12">
    <cellStyle name="fa_column_header_bottom_centered" xfId="4" xr:uid="{0D55544D-8DE1-4A3E-84A4-DB69F3BBEAC8}"/>
    <cellStyle name="fa_column_header_bottom_left" xfId="3" xr:uid="{F2F1C2E0-186A-45CD-BDFA-3A317D28BE87}"/>
    <cellStyle name="fa_column_header_top_centered" xfId="2" xr:uid="{2453957A-D4C6-400B-84CC-1B40C8E41330}"/>
    <cellStyle name="fa_column_header_top_left" xfId="1" xr:uid="{4F6A2D0D-A284-40F2-A378-E4E75A50E943}"/>
    <cellStyle name="fa_data_bold_1_grouped_single_border" xfId="6" xr:uid="{79905CFD-5726-4F08-9C0E-1387A1B3C0C3}"/>
    <cellStyle name="fa_data_bold_1_percent_single_border" xfId="7" xr:uid="{FE63369E-C4D7-4AD9-8DD4-E8CE149E2ECF}"/>
    <cellStyle name="fa_data_standard_1_grouped_single_border" xfId="9" xr:uid="{3FF953DF-AE96-492B-9FB9-F688BE6755F4}"/>
    <cellStyle name="fa_data_standard_1_percent_single_border" xfId="10" xr:uid="{C1ED68A0-5111-48B6-83CD-C9CFB72772D9}"/>
    <cellStyle name="fa_data_standard_2_grouped" xfId="11" xr:uid="{F0A23EB6-89C2-4D6D-9D8A-F40EE6F31409}"/>
    <cellStyle name="fa_row_header_bold" xfId="5" xr:uid="{1C8EB616-47D4-42C2-9DFE-1C1D25D840D7}"/>
    <cellStyle name="fa_row_header_standard" xfId="8" xr:uid="{2D529FA5-DA8E-452E-AF00-90FA78780FB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C10A5-6A60-4683-BE33-59A6B0A0C791}">
  <dimension ref="A1:K31"/>
  <sheetViews>
    <sheetView workbookViewId="0">
      <selection activeCell="J3" sqref="J3"/>
    </sheetView>
  </sheetViews>
  <sheetFormatPr defaultRowHeight="15" x14ac:dyDescent="0.25"/>
  <cols>
    <col min="1" max="1" width="48.85546875" bestFit="1" customWidth="1"/>
    <col min="2" max="2" width="9" bestFit="1" customWidth="1"/>
    <col min="3" max="3" width="20.140625" bestFit="1" customWidth="1"/>
    <col min="4" max="4" width="5" bestFit="1" customWidth="1"/>
    <col min="6" max="6" width="8.42578125" bestFit="1" customWidth="1"/>
    <col min="7" max="7" width="14.85546875" style="2" bestFit="1" customWidth="1"/>
    <col min="10" max="10" width="23.28515625" bestFit="1" customWidth="1"/>
    <col min="11" max="11" width="9.5703125" bestFit="1" customWidth="1"/>
  </cols>
  <sheetData>
    <row r="1" spans="1:11" s="19" customFormat="1" x14ac:dyDescent="0.25">
      <c r="A1" s="19" t="s">
        <v>0</v>
      </c>
      <c r="B1" s="19" t="s">
        <v>33</v>
      </c>
      <c r="C1" s="19" t="s">
        <v>1</v>
      </c>
      <c r="D1" s="19" t="s">
        <v>2</v>
      </c>
      <c r="E1" s="19" t="s">
        <v>34</v>
      </c>
      <c r="F1" s="19" t="s">
        <v>35</v>
      </c>
      <c r="G1" s="21" t="s">
        <v>36</v>
      </c>
      <c r="H1" s="19" t="s">
        <v>37</v>
      </c>
    </row>
    <row r="2" spans="1:11" x14ac:dyDescent="0.25">
      <c r="A2" t="s">
        <v>3</v>
      </c>
      <c r="B2">
        <v>114.1</v>
      </c>
      <c r="C2">
        <v>3026.33</v>
      </c>
      <c r="D2">
        <v>0.8</v>
      </c>
      <c r="E2">
        <f>B2/C2</f>
        <v>3.7702431658146997E-2</v>
      </c>
      <c r="F2" s="1">
        <v>0.34610000000000002</v>
      </c>
      <c r="G2" s="2">
        <f>D2/((1+E2*(1-F2)))</f>
        <v>0.78075164556796217</v>
      </c>
      <c r="H2">
        <f>(G2*C2)/SUMPRODUCT($C$2:$C$31,$D$2:$D$31)</f>
        <v>2.1576154126022403E-4</v>
      </c>
      <c r="J2" t="s">
        <v>102</v>
      </c>
      <c r="K2" s="18">
        <f>SUMPRODUCT(G2:G31,C2:C31)/SUM(C2:C31)</f>
        <v>0.85452524864599344</v>
      </c>
    </row>
    <row r="3" spans="1:11" x14ac:dyDescent="0.25">
      <c r="A3" t="s">
        <v>4</v>
      </c>
      <c r="B3">
        <v>304393.40000000002</v>
      </c>
      <c r="C3">
        <v>803708.14</v>
      </c>
      <c r="D3">
        <v>1.22</v>
      </c>
      <c r="E3">
        <f t="shared" ref="E3:E31" si="0">B3/C3</f>
        <v>0.37873624124299654</v>
      </c>
      <c r="F3" s="1">
        <v>0.34610000000000002</v>
      </c>
      <c r="G3" s="2">
        <f t="shared" ref="G3:G31" si="1">D3/((1+E3*(1-F3)))</f>
        <v>0.97783392506325695</v>
      </c>
      <c r="H3">
        <f t="shared" ref="H3:H31" si="2">(G3*C3)/SUMPRODUCT($C$2:$C$31,$D$2:$D$31)</f>
        <v>7.1764276702361726E-2</v>
      </c>
      <c r="J3" t="s">
        <v>120</v>
      </c>
      <c r="K3" s="18">
        <f>AVERAGE(G2:G31)</f>
        <v>0.93395234591097265</v>
      </c>
    </row>
    <row r="4" spans="1:11" x14ac:dyDescent="0.25">
      <c r="A4" t="s">
        <v>5</v>
      </c>
      <c r="C4">
        <v>9131.68</v>
      </c>
      <c r="D4">
        <v>1.1100000000000001</v>
      </c>
      <c r="E4">
        <f t="shared" si="0"/>
        <v>0</v>
      </c>
      <c r="F4" s="1">
        <v>0.34610000000000002</v>
      </c>
      <c r="G4" s="2">
        <f t="shared" si="1"/>
        <v>1.1100000000000001</v>
      </c>
      <c r="H4">
        <f t="shared" si="2"/>
        <v>9.2558968791152775E-4</v>
      </c>
    </row>
    <row r="5" spans="1:11" x14ac:dyDescent="0.25">
      <c r="A5" t="s">
        <v>6</v>
      </c>
      <c r="C5">
        <v>158210.13</v>
      </c>
      <c r="D5">
        <v>0.84</v>
      </c>
      <c r="E5">
        <f t="shared" si="0"/>
        <v>0</v>
      </c>
      <c r="F5" s="1">
        <v>0.34610000000000002</v>
      </c>
      <c r="G5" s="2">
        <f t="shared" si="1"/>
        <v>0.84</v>
      </c>
      <c r="H5">
        <f t="shared" si="2"/>
        <v>1.2135520771619604E-2</v>
      </c>
    </row>
    <row r="6" spans="1:11" x14ac:dyDescent="0.25">
      <c r="A6" t="s">
        <v>7</v>
      </c>
      <c r="B6">
        <v>32682.9</v>
      </c>
      <c r="C6">
        <v>44420.27</v>
      </c>
      <c r="D6">
        <v>1.4</v>
      </c>
      <c r="E6">
        <f t="shared" si="0"/>
        <v>0.73576545122305659</v>
      </c>
      <c r="F6" s="1">
        <v>0.34610000000000002</v>
      </c>
      <c r="G6" s="2">
        <f t="shared" si="1"/>
        <v>0.9452325326149893</v>
      </c>
      <c r="H6">
        <f t="shared" si="2"/>
        <v>3.8341111521894337E-3</v>
      </c>
    </row>
    <row r="7" spans="1:11" x14ac:dyDescent="0.25">
      <c r="A7" t="s">
        <v>8</v>
      </c>
      <c r="C7">
        <v>151.81</v>
      </c>
      <c r="D7">
        <v>0.17</v>
      </c>
      <c r="E7">
        <f t="shared" si="0"/>
        <v>0</v>
      </c>
      <c r="F7" s="1">
        <v>0.34610000000000002</v>
      </c>
      <c r="G7" s="2">
        <f t="shared" si="1"/>
        <v>0.17</v>
      </c>
      <c r="H7">
        <f t="shared" si="2"/>
        <v>2.3566448908480981E-6</v>
      </c>
    </row>
    <row r="8" spans="1:11" x14ac:dyDescent="0.25">
      <c r="A8" t="s">
        <v>9</v>
      </c>
      <c r="C8">
        <v>3711.66</v>
      </c>
      <c r="D8">
        <v>1.38</v>
      </c>
      <c r="E8">
        <f t="shared" si="0"/>
        <v>0</v>
      </c>
      <c r="F8" s="1">
        <v>0.34610000000000002</v>
      </c>
      <c r="G8" s="2">
        <f t="shared" si="1"/>
        <v>1.38</v>
      </c>
      <c r="H8">
        <f t="shared" si="2"/>
        <v>4.67726651901566E-4</v>
      </c>
    </row>
    <row r="9" spans="1:11" x14ac:dyDescent="0.25">
      <c r="A9" t="s">
        <v>10</v>
      </c>
      <c r="B9">
        <v>93.4</v>
      </c>
      <c r="C9">
        <v>5913.41</v>
      </c>
      <c r="D9">
        <v>1.64</v>
      </c>
      <c r="E9">
        <f t="shared" si="0"/>
        <v>1.5794609201797271E-2</v>
      </c>
      <c r="F9" s="1">
        <v>0.34610000000000002</v>
      </c>
      <c r="G9" s="2">
        <f t="shared" si="1"/>
        <v>1.6232350740179202</v>
      </c>
      <c r="H9">
        <f t="shared" si="2"/>
        <v>8.765248921953283E-4</v>
      </c>
    </row>
    <row r="10" spans="1:11" x14ac:dyDescent="0.25">
      <c r="A10" t="s">
        <v>11</v>
      </c>
      <c r="C10">
        <v>6.9</v>
      </c>
      <c r="D10">
        <v>0.6</v>
      </c>
      <c r="E10">
        <f t="shared" si="0"/>
        <v>0</v>
      </c>
      <c r="F10" s="1">
        <v>0.34610000000000002</v>
      </c>
      <c r="G10" s="2">
        <f t="shared" si="1"/>
        <v>0.6</v>
      </c>
      <c r="H10">
        <f t="shared" si="2"/>
        <v>3.7804646861638675E-7</v>
      </c>
    </row>
    <row r="11" spans="1:11" x14ac:dyDescent="0.25">
      <c r="A11" t="s">
        <v>12</v>
      </c>
      <c r="C11">
        <v>3.23</v>
      </c>
      <c r="D11">
        <v>1.38</v>
      </c>
      <c r="E11">
        <f t="shared" si="0"/>
        <v>0</v>
      </c>
      <c r="F11" s="1">
        <v>0.34610000000000002</v>
      </c>
      <c r="G11" s="2">
        <f t="shared" si="1"/>
        <v>1.38</v>
      </c>
      <c r="H11">
        <f t="shared" si="2"/>
        <v>4.0703003121030978E-7</v>
      </c>
    </row>
    <row r="12" spans="1:11" x14ac:dyDescent="0.25">
      <c r="A12" t="s">
        <v>13</v>
      </c>
      <c r="C12">
        <v>419.12</v>
      </c>
      <c r="D12">
        <v>0.57999999999999996</v>
      </c>
      <c r="E12">
        <f t="shared" si="0"/>
        <v>0</v>
      </c>
      <c r="F12" s="1">
        <v>0.34610000000000002</v>
      </c>
      <c r="G12" s="2">
        <f t="shared" si="1"/>
        <v>0.57999999999999996</v>
      </c>
      <c r="H12">
        <f t="shared" si="2"/>
        <v>2.2197865902746381E-5</v>
      </c>
    </row>
    <row r="13" spans="1:11" x14ac:dyDescent="0.25">
      <c r="A13" t="s">
        <v>14</v>
      </c>
      <c r="C13">
        <v>41715.620000000003</v>
      </c>
      <c r="D13">
        <v>0.65</v>
      </c>
      <c r="E13">
        <f t="shared" si="0"/>
        <v>0</v>
      </c>
      <c r="F13" s="1">
        <v>0.34610000000000002</v>
      </c>
      <c r="G13" s="2">
        <f t="shared" si="1"/>
        <v>0.65</v>
      </c>
      <c r="H13">
        <f t="shared" si="2"/>
        <v>2.4760357095756102E-3</v>
      </c>
    </row>
    <row r="14" spans="1:11" x14ac:dyDescent="0.25">
      <c r="A14" t="s">
        <v>15</v>
      </c>
      <c r="C14">
        <v>4.04</v>
      </c>
      <c r="D14">
        <v>-0.5</v>
      </c>
      <c r="E14">
        <f t="shared" si="0"/>
        <v>0</v>
      </c>
      <c r="F14" s="1">
        <v>0.34610000000000002</v>
      </c>
      <c r="G14" s="2">
        <f t="shared" si="1"/>
        <v>-0.5</v>
      </c>
      <c r="H14">
        <f t="shared" si="2"/>
        <v>-1.8445745570171529E-7</v>
      </c>
    </row>
    <row r="15" spans="1:11" x14ac:dyDescent="0.25">
      <c r="A15" t="s">
        <v>16</v>
      </c>
      <c r="B15">
        <v>253431.6</v>
      </c>
      <c r="C15">
        <v>395355.78</v>
      </c>
      <c r="D15">
        <v>1.36</v>
      </c>
      <c r="E15">
        <f t="shared" si="0"/>
        <v>0.64102161349455922</v>
      </c>
      <c r="F15" s="1">
        <v>0.34610000000000002</v>
      </c>
      <c r="G15" s="2">
        <f t="shared" si="1"/>
        <v>0.95831064508001085</v>
      </c>
      <c r="H15">
        <f t="shared" si="2"/>
        <v>3.4597064349055691E-2</v>
      </c>
    </row>
    <row r="16" spans="1:11" x14ac:dyDescent="0.25">
      <c r="A16" t="s">
        <v>17</v>
      </c>
      <c r="C16">
        <v>8.06</v>
      </c>
      <c r="D16">
        <v>0.5</v>
      </c>
      <c r="E16">
        <f t="shared" si="0"/>
        <v>0</v>
      </c>
      <c r="F16" s="1">
        <v>0.34610000000000002</v>
      </c>
      <c r="G16" s="2">
        <f t="shared" si="1"/>
        <v>0.5</v>
      </c>
      <c r="H16">
        <f t="shared" si="2"/>
        <v>3.6800175568213498E-7</v>
      </c>
    </row>
    <row r="17" spans="1:8" x14ac:dyDescent="0.25">
      <c r="A17" t="s">
        <v>18</v>
      </c>
      <c r="B17">
        <v>689045.8</v>
      </c>
      <c r="C17">
        <v>1498532.27</v>
      </c>
      <c r="D17">
        <v>0.98</v>
      </c>
      <c r="E17">
        <f t="shared" si="0"/>
        <v>0.45981378832769482</v>
      </c>
      <c r="F17" s="1">
        <v>0.34610000000000002</v>
      </c>
      <c r="G17" s="2">
        <f t="shared" si="1"/>
        <v>0.75345653788426237</v>
      </c>
      <c r="H17">
        <f t="shared" si="2"/>
        <v>0.1031024890259428</v>
      </c>
    </row>
    <row r="18" spans="1:8" x14ac:dyDescent="0.25">
      <c r="A18" t="s">
        <v>19</v>
      </c>
      <c r="C18">
        <v>22625.96</v>
      </c>
      <c r="D18">
        <v>1.04</v>
      </c>
      <c r="E18">
        <f t="shared" si="0"/>
        <v>0</v>
      </c>
      <c r="F18" s="1">
        <v>0.34610000000000002</v>
      </c>
      <c r="G18" s="2">
        <f t="shared" si="1"/>
        <v>1.04</v>
      </c>
      <c r="H18">
        <f t="shared" si="2"/>
        <v>2.1487465816758086E-3</v>
      </c>
    </row>
    <row r="19" spans="1:8" x14ac:dyDescent="0.25">
      <c r="A19" t="s">
        <v>20</v>
      </c>
      <c r="B19">
        <v>165298.4</v>
      </c>
      <c r="C19">
        <v>137754.26</v>
      </c>
      <c r="D19">
        <v>1.5</v>
      </c>
      <c r="E19">
        <f t="shared" si="0"/>
        <v>1.1999512755540191</v>
      </c>
      <c r="F19" s="1">
        <v>0.34610000000000002</v>
      </c>
      <c r="G19" s="2">
        <f t="shared" si="1"/>
        <v>0.84050181497919807</v>
      </c>
      <c r="H19">
        <f t="shared" si="2"/>
        <v>1.0572764000108807E-2</v>
      </c>
    </row>
    <row r="20" spans="1:8" x14ac:dyDescent="0.25">
      <c r="A20" t="s">
        <v>21</v>
      </c>
      <c r="C20">
        <v>78.47</v>
      </c>
      <c r="D20">
        <v>2.23</v>
      </c>
      <c r="E20">
        <f t="shared" si="0"/>
        <v>0</v>
      </c>
      <c r="F20" s="1">
        <v>0.34610000000000002</v>
      </c>
      <c r="G20" s="2">
        <f t="shared" si="1"/>
        <v>2.23</v>
      </c>
      <c r="H20">
        <f t="shared" si="2"/>
        <v>1.5979138467365013E-5</v>
      </c>
    </row>
    <row r="21" spans="1:8" x14ac:dyDescent="0.25">
      <c r="A21" t="s">
        <v>22</v>
      </c>
      <c r="C21">
        <v>13.16</v>
      </c>
      <c r="D21">
        <v>0.75</v>
      </c>
      <c r="E21">
        <f t="shared" si="0"/>
        <v>0</v>
      </c>
      <c r="F21" s="1">
        <v>0.34610000000000002</v>
      </c>
      <c r="G21" s="2">
        <f t="shared" si="1"/>
        <v>0.75</v>
      </c>
      <c r="H21">
        <f t="shared" si="2"/>
        <v>9.012846969187773E-7</v>
      </c>
    </row>
    <row r="22" spans="1:8" x14ac:dyDescent="0.25">
      <c r="A22" t="s">
        <v>23</v>
      </c>
      <c r="B22">
        <v>234800.5</v>
      </c>
      <c r="C22">
        <v>380945.51</v>
      </c>
      <c r="D22">
        <v>1.62</v>
      </c>
      <c r="E22">
        <f t="shared" si="0"/>
        <v>0.61636242936686669</v>
      </c>
      <c r="F22" s="1">
        <v>0.34610000000000002</v>
      </c>
      <c r="G22" s="2">
        <f t="shared" si="1"/>
        <v>1.1546361481987149</v>
      </c>
      <c r="H22">
        <f t="shared" si="2"/>
        <v>4.0165470018851977E-2</v>
      </c>
    </row>
    <row r="23" spans="1:8" x14ac:dyDescent="0.25">
      <c r="A23" t="s">
        <v>24</v>
      </c>
      <c r="B23">
        <v>56.4</v>
      </c>
      <c r="C23">
        <v>9110.34</v>
      </c>
      <c r="D23">
        <v>0.91</v>
      </c>
      <c r="E23">
        <f t="shared" si="0"/>
        <v>6.1907678527914432E-3</v>
      </c>
      <c r="F23" s="1">
        <v>0.34610000000000002</v>
      </c>
      <c r="G23" s="2">
        <f t="shared" si="1"/>
        <v>0.9063310422459766</v>
      </c>
      <c r="H23">
        <f t="shared" si="2"/>
        <v>7.5399121322282945E-4</v>
      </c>
    </row>
    <row r="24" spans="1:8" x14ac:dyDescent="0.25">
      <c r="A24" t="s">
        <v>25</v>
      </c>
      <c r="C24">
        <v>8682.17</v>
      </c>
      <c r="D24">
        <v>1.31</v>
      </c>
      <c r="E24">
        <f t="shared" si="0"/>
        <v>0</v>
      </c>
      <c r="F24" s="1">
        <v>0.34610000000000002</v>
      </c>
      <c r="G24" s="2">
        <f t="shared" si="1"/>
        <v>1.31</v>
      </c>
      <c r="H24">
        <f t="shared" si="2"/>
        <v>1.0385906903477165E-3</v>
      </c>
    </row>
    <row r="25" spans="1:8" x14ac:dyDescent="0.25">
      <c r="A25" t="s">
        <v>26</v>
      </c>
      <c r="B25">
        <v>2132710</v>
      </c>
      <c r="C25">
        <v>6089596.21</v>
      </c>
      <c r="D25">
        <v>0.99</v>
      </c>
      <c r="E25">
        <f t="shared" si="0"/>
        <v>0.35022190740623838</v>
      </c>
      <c r="F25" s="1">
        <v>0.34610000000000002</v>
      </c>
      <c r="G25" s="2">
        <f t="shared" si="1"/>
        <v>0.80552633031137755</v>
      </c>
      <c r="H25">
        <f t="shared" si="2"/>
        <v>0.44793302348097541</v>
      </c>
    </row>
    <row r="26" spans="1:8" x14ac:dyDescent="0.25">
      <c r="A26" t="s">
        <v>27</v>
      </c>
      <c r="C26">
        <v>112356.01</v>
      </c>
      <c r="D26">
        <v>0.77</v>
      </c>
      <c r="E26">
        <f t="shared" si="0"/>
        <v>0</v>
      </c>
      <c r="F26" s="1">
        <v>0.34610000000000002</v>
      </c>
      <c r="G26" s="2">
        <f t="shared" si="1"/>
        <v>0.77</v>
      </c>
      <c r="H26">
        <f t="shared" si="2"/>
        <v>7.9000870682154906E-3</v>
      </c>
    </row>
    <row r="27" spans="1:8" x14ac:dyDescent="0.25">
      <c r="A27" t="s">
        <v>28</v>
      </c>
      <c r="C27">
        <v>588825</v>
      </c>
      <c r="D27">
        <v>1.17</v>
      </c>
      <c r="E27">
        <f t="shared" si="0"/>
        <v>0</v>
      </c>
      <c r="F27" s="1">
        <v>0.34610000000000002</v>
      </c>
      <c r="G27" s="2">
        <f t="shared" si="1"/>
        <v>1.17</v>
      </c>
      <c r="H27">
        <f t="shared" si="2"/>
        <v>6.2909603358251548E-2</v>
      </c>
    </row>
    <row r="28" spans="1:8" x14ac:dyDescent="0.25">
      <c r="A28" t="s">
        <v>29</v>
      </c>
      <c r="C28">
        <v>17606.849999999999</v>
      </c>
      <c r="D28">
        <v>1.1499999999999999</v>
      </c>
      <c r="E28">
        <f t="shared" si="0"/>
        <v>0</v>
      </c>
      <c r="F28" s="1">
        <v>0.34610000000000002</v>
      </c>
      <c r="G28" s="2">
        <f t="shared" si="1"/>
        <v>1.1499999999999999</v>
      </c>
      <c r="H28">
        <f t="shared" si="2"/>
        <v>1.8489465183217856E-3</v>
      </c>
    </row>
    <row r="29" spans="1:8" x14ac:dyDescent="0.25">
      <c r="A29" t="s">
        <v>30</v>
      </c>
      <c r="C29">
        <v>3.67</v>
      </c>
      <c r="D29">
        <v>0.85</v>
      </c>
      <c r="E29">
        <f t="shared" si="0"/>
        <v>0</v>
      </c>
      <c r="F29" s="1">
        <v>0.34610000000000002</v>
      </c>
      <c r="G29" s="2">
        <f t="shared" si="1"/>
        <v>0.85</v>
      </c>
      <c r="H29">
        <f t="shared" si="2"/>
        <v>2.8485892725816876E-7</v>
      </c>
    </row>
    <row r="30" spans="1:8" x14ac:dyDescent="0.25">
      <c r="A30" t="s">
        <v>31</v>
      </c>
      <c r="C30">
        <v>60</v>
      </c>
      <c r="D30">
        <v>1.1599999999999999</v>
      </c>
      <c r="E30">
        <f t="shared" si="0"/>
        <v>0</v>
      </c>
      <c r="F30" s="1">
        <v>0.34610000000000002</v>
      </c>
      <c r="G30" s="2">
        <f t="shared" si="1"/>
        <v>1.1599999999999999</v>
      </c>
      <c r="H30">
        <f t="shared" si="2"/>
        <v>6.3555638202175166E-6</v>
      </c>
    </row>
    <row r="31" spans="1:8" x14ac:dyDescent="0.25">
      <c r="A31" t="s">
        <v>32</v>
      </c>
      <c r="B31">
        <v>461.7</v>
      </c>
      <c r="C31">
        <v>19830.599999999999</v>
      </c>
      <c r="D31">
        <v>1.1499999999999999</v>
      </c>
      <c r="E31">
        <f t="shared" si="0"/>
        <v>2.3282200235998911E-2</v>
      </c>
      <c r="F31" s="1">
        <v>0.34610000000000002</v>
      </c>
      <c r="G31" s="2">
        <f t="shared" si="1"/>
        <v>1.1327546813655105</v>
      </c>
      <c r="H31">
        <f t="shared" si="2"/>
        <v>2.0512404150037867E-3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51665-7142-44F8-B66B-B709A7B7106E}">
  <dimension ref="A1:K23"/>
  <sheetViews>
    <sheetView workbookViewId="0">
      <selection activeCell="K2" sqref="K2"/>
    </sheetView>
  </sheetViews>
  <sheetFormatPr defaultRowHeight="15" x14ac:dyDescent="0.25"/>
  <cols>
    <col min="1" max="1" width="42.140625" bestFit="1" customWidth="1"/>
    <col min="7" max="7" width="14.85546875" bestFit="1" customWidth="1"/>
    <col min="10" max="10" width="23.28515625" bestFit="1" customWidth="1"/>
  </cols>
  <sheetData>
    <row r="1" spans="1:11" s="19" customFormat="1" x14ac:dyDescent="0.25">
      <c r="A1" s="19" t="s">
        <v>0</v>
      </c>
      <c r="B1" s="19" t="s">
        <v>33</v>
      </c>
      <c r="C1" s="19" t="s">
        <v>1</v>
      </c>
      <c r="D1" s="19" t="s">
        <v>2</v>
      </c>
      <c r="E1" s="19" t="s">
        <v>34</v>
      </c>
      <c r="F1" s="19" t="s">
        <v>35</v>
      </c>
      <c r="G1" s="21" t="s">
        <v>36</v>
      </c>
      <c r="H1" s="19" t="s">
        <v>37</v>
      </c>
    </row>
    <row r="2" spans="1:11" x14ac:dyDescent="0.25">
      <c r="A2" t="s">
        <v>38</v>
      </c>
      <c r="C2">
        <v>12.34</v>
      </c>
      <c r="D2">
        <v>1.59</v>
      </c>
      <c r="E2">
        <f>B2/C2</f>
        <v>0</v>
      </c>
      <c r="F2" s="1">
        <v>0.34610000000000002</v>
      </c>
      <c r="G2" s="2">
        <f>D2/((1+E2*(1-F2)))</f>
        <v>1.59</v>
      </c>
      <c r="H2">
        <f>(G2*C2)/SUMPRODUCT($C$2:$C$31,$D$2:$D$31)</f>
        <v>9.8144402633364597E-6</v>
      </c>
      <c r="J2" t="s">
        <v>102</v>
      </c>
      <c r="K2" s="18">
        <f>SUMPRODUCT(G2:G31,C2:C31)/SUM(C2:C31)</f>
        <v>0.53171571937669793</v>
      </c>
    </row>
    <row r="3" spans="1:11" x14ac:dyDescent="0.25">
      <c r="A3" t="s">
        <v>39</v>
      </c>
      <c r="B3">
        <v>1024164</v>
      </c>
      <c r="C3">
        <v>1467645.45</v>
      </c>
      <c r="D3">
        <v>0.78</v>
      </c>
      <c r="E3">
        <f t="shared" ref="E3:E23" si="0">B3/C3</f>
        <v>0.69782793930237041</v>
      </c>
      <c r="F3" s="1">
        <v>0.34610000000000002</v>
      </c>
      <c r="G3" s="2">
        <f t="shared" ref="G3:G23" si="1">D3/((1+E3*(1-F3)))</f>
        <v>0.5356003641385787</v>
      </c>
      <c r="H3">
        <f t="shared" ref="H3:H23" si="2">(G3*C3)/SUMPRODUCT($C$2:$C$31,$D$2:$D$31)</f>
        <v>0.39320159248606118</v>
      </c>
      <c r="J3" t="s">
        <v>120</v>
      </c>
      <c r="K3" s="18">
        <f>AVERAGE(G2:G31)</f>
        <v>0.5659010592683501</v>
      </c>
    </row>
    <row r="4" spans="1:11" x14ac:dyDescent="0.25">
      <c r="A4" t="s">
        <v>40</v>
      </c>
      <c r="B4">
        <v>39505</v>
      </c>
      <c r="C4">
        <v>552200.54</v>
      </c>
      <c r="D4">
        <v>0.53</v>
      </c>
      <c r="E4">
        <f t="shared" si="0"/>
        <v>7.1541038333645959E-2</v>
      </c>
      <c r="F4" s="1">
        <v>0.34610000000000002</v>
      </c>
      <c r="G4" s="2">
        <f t="shared" si="1"/>
        <v>0.50631427156780873</v>
      </c>
      <c r="H4">
        <f t="shared" si="2"/>
        <v>0.13985250445810413</v>
      </c>
    </row>
    <row r="5" spans="1:11" x14ac:dyDescent="0.25">
      <c r="A5" t="s">
        <v>41</v>
      </c>
      <c r="B5">
        <v>32038.2</v>
      </c>
      <c r="C5">
        <v>17576.310000000001</v>
      </c>
      <c r="D5">
        <v>1.79</v>
      </c>
      <c r="E5">
        <f t="shared" si="0"/>
        <v>1.8228058107759819</v>
      </c>
      <c r="F5" s="1">
        <v>0.34610000000000002</v>
      </c>
      <c r="G5" s="2">
        <f t="shared" si="1"/>
        <v>0.81663090474438293</v>
      </c>
      <c r="H5">
        <f t="shared" si="2"/>
        <v>7.1797077589157302E-3</v>
      </c>
    </row>
    <row r="6" spans="1:11" x14ac:dyDescent="0.25">
      <c r="A6" t="s">
        <v>42</v>
      </c>
      <c r="B6">
        <v>12240.5</v>
      </c>
      <c r="C6">
        <v>1085.3499999999999</v>
      </c>
      <c r="D6">
        <v>2.4500000000000002</v>
      </c>
      <c r="E6">
        <f t="shared" si="0"/>
        <v>11.277928778734971</v>
      </c>
      <c r="F6" s="1">
        <v>0.34610000000000002</v>
      </c>
      <c r="G6" s="2">
        <f t="shared" si="1"/>
        <v>0.29254997155784418</v>
      </c>
      <c r="H6">
        <f t="shared" si="2"/>
        <v>1.5882655747343613E-4</v>
      </c>
    </row>
    <row r="7" spans="1:11" x14ac:dyDescent="0.25">
      <c r="A7" t="s">
        <v>43</v>
      </c>
      <c r="B7">
        <v>2186.1</v>
      </c>
      <c r="C7">
        <v>85.49</v>
      </c>
      <c r="D7">
        <v>0.44</v>
      </c>
      <c r="E7">
        <f t="shared" si="0"/>
        <v>25.571411861036378</v>
      </c>
      <c r="F7" s="1">
        <v>0.34610000000000002</v>
      </c>
      <c r="G7" s="2">
        <f t="shared" si="1"/>
        <v>2.4829093707518235E-2</v>
      </c>
      <c r="H7">
        <f t="shared" si="2"/>
        <v>1.0617675216693951E-6</v>
      </c>
    </row>
    <row r="8" spans="1:11" x14ac:dyDescent="0.25">
      <c r="A8" t="s">
        <v>44</v>
      </c>
      <c r="B8">
        <v>588143.69999999995</v>
      </c>
      <c r="C8">
        <v>248514.8</v>
      </c>
      <c r="D8">
        <v>0.86</v>
      </c>
      <c r="E8">
        <f t="shared" si="0"/>
        <v>2.3666345022509727</v>
      </c>
      <c r="F8" s="1">
        <v>0.34610000000000002</v>
      </c>
      <c r="G8" s="2">
        <f t="shared" si="1"/>
        <v>0.33758026300682936</v>
      </c>
      <c r="H8">
        <f t="shared" si="2"/>
        <v>4.1964548695761439E-2</v>
      </c>
    </row>
    <row r="9" spans="1:11" x14ac:dyDescent="0.25">
      <c r="A9" t="s">
        <v>45</v>
      </c>
      <c r="C9">
        <v>661.82</v>
      </c>
      <c r="D9">
        <v>0.55000000000000004</v>
      </c>
      <c r="E9">
        <f t="shared" si="0"/>
        <v>0</v>
      </c>
      <c r="F9" s="1">
        <v>0.34610000000000002</v>
      </c>
      <c r="G9" s="2">
        <f t="shared" si="1"/>
        <v>0.55000000000000004</v>
      </c>
      <c r="H9">
        <f t="shared" si="2"/>
        <v>1.8207731008708884E-4</v>
      </c>
    </row>
    <row r="10" spans="1:11" x14ac:dyDescent="0.25">
      <c r="A10" t="s">
        <v>46</v>
      </c>
      <c r="B10">
        <v>104584.7</v>
      </c>
      <c r="C10">
        <v>9954</v>
      </c>
      <c r="D10">
        <v>2.17</v>
      </c>
      <c r="E10">
        <f t="shared" si="0"/>
        <v>10.506801285915209</v>
      </c>
      <c r="F10" s="1">
        <v>0.34610000000000002</v>
      </c>
      <c r="G10" s="2">
        <f t="shared" si="1"/>
        <v>0.27571670152152217</v>
      </c>
      <c r="H10">
        <f t="shared" si="2"/>
        <v>1.3728211539108832E-3</v>
      </c>
    </row>
    <row r="11" spans="1:11" x14ac:dyDescent="0.25">
      <c r="A11" t="s">
        <v>47</v>
      </c>
      <c r="B11">
        <v>137.6</v>
      </c>
      <c r="C11">
        <v>5961.31</v>
      </c>
      <c r="D11">
        <v>1.98</v>
      </c>
      <c r="E11">
        <f t="shared" si="0"/>
        <v>2.3082174891089373E-2</v>
      </c>
      <c r="F11" s="1">
        <v>0.34610000000000002</v>
      </c>
      <c r="G11" s="2">
        <f t="shared" si="1"/>
        <v>1.9505593607114271</v>
      </c>
      <c r="H11">
        <f t="shared" si="2"/>
        <v>5.8163981835947613E-3</v>
      </c>
    </row>
    <row r="12" spans="1:11" x14ac:dyDescent="0.25">
      <c r="A12" t="s">
        <v>48</v>
      </c>
      <c r="B12">
        <v>611.79999999999995</v>
      </c>
      <c r="C12">
        <v>21.06</v>
      </c>
      <c r="D12">
        <v>0.43</v>
      </c>
      <c r="E12">
        <f t="shared" si="0"/>
        <v>29.050332383665715</v>
      </c>
      <c r="F12" s="1">
        <v>0.34610000000000002</v>
      </c>
      <c r="G12" s="2">
        <f t="shared" si="1"/>
        <v>2.1504287583265062E-2</v>
      </c>
      <c r="H12">
        <f t="shared" si="2"/>
        <v>2.2653571330521567E-7</v>
      </c>
    </row>
    <row r="13" spans="1:11" x14ac:dyDescent="0.25">
      <c r="A13" t="s">
        <v>49</v>
      </c>
      <c r="B13">
        <v>53.3</v>
      </c>
      <c r="C13">
        <v>577.75</v>
      </c>
      <c r="D13">
        <v>0.19</v>
      </c>
      <c r="E13">
        <f t="shared" si="0"/>
        <v>9.2254435309389871E-2</v>
      </c>
      <c r="F13" s="1">
        <v>0.34610000000000002</v>
      </c>
      <c r="G13" s="2">
        <f t="shared" si="1"/>
        <v>0.17919031296735519</v>
      </c>
      <c r="H13">
        <f t="shared" si="2"/>
        <v>5.1785447569590113E-5</v>
      </c>
    </row>
    <row r="14" spans="1:11" x14ac:dyDescent="0.25">
      <c r="A14" t="s">
        <v>50</v>
      </c>
      <c r="C14">
        <v>84.2</v>
      </c>
      <c r="D14">
        <v>0.65</v>
      </c>
      <c r="E14">
        <f t="shared" si="0"/>
        <v>0</v>
      </c>
      <c r="F14" s="1">
        <v>0.34610000000000002</v>
      </c>
      <c r="G14" s="2">
        <f t="shared" si="1"/>
        <v>0.65</v>
      </c>
      <c r="H14">
        <f t="shared" si="2"/>
        <v>2.7376548913509502E-5</v>
      </c>
    </row>
    <row r="15" spans="1:11" x14ac:dyDescent="0.25">
      <c r="A15" t="s">
        <v>51</v>
      </c>
      <c r="B15">
        <v>23.5</v>
      </c>
      <c r="C15">
        <v>103.53</v>
      </c>
      <c r="D15">
        <v>1.26</v>
      </c>
      <c r="E15">
        <f t="shared" si="0"/>
        <v>0.22698734666280304</v>
      </c>
      <c r="F15" s="1">
        <v>0.34610000000000002</v>
      </c>
      <c r="G15" s="2">
        <f t="shared" si="1"/>
        <v>1.0971528634322329</v>
      </c>
      <c r="H15">
        <f t="shared" si="2"/>
        <v>5.681808692701658E-5</v>
      </c>
    </row>
    <row r="16" spans="1:11" x14ac:dyDescent="0.25">
      <c r="A16" t="s">
        <v>52</v>
      </c>
      <c r="B16">
        <v>7045.1</v>
      </c>
      <c r="C16">
        <v>397.97</v>
      </c>
      <c r="D16">
        <v>0.86</v>
      </c>
      <c r="E16">
        <f t="shared" si="0"/>
        <v>17.702590647536248</v>
      </c>
      <c r="F16" s="1">
        <v>0.34610000000000002</v>
      </c>
      <c r="G16" s="2">
        <f t="shared" si="1"/>
        <v>6.8385724617505167E-2</v>
      </c>
      <c r="H16">
        <f t="shared" si="2"/>
        <v>1.3613476315855385E-5</v>
      </c>
    </row>
    <row r="17" spans="1:8" x14ac:dyDescent="0.25">
      <c r="A17" t="s">
        <v>53</v>
      </c>
      <c r="B17">
        <v>373940</v>
      </c>
      <c r="C17">
        <v>36615.660000000003</v>
      </c>
      <c r="D17">
        <v>1.75</v>
      </c>
      <c r="E17">
        <f t="shared" si="0"/>
        <v>10.212570249996858</v>
      </c>
      <c r="F17" s="1">
        <v>0.34610000000000002</v>
      </c>
      <c r="G17" s="2">
        <f t="shared" si="1"/>
        <v>0.22792394783281117</v>
      </c>
      <c r="H17">
        <f t="shared" si="2"/>
        <v>4.1745539431747589E-3</v>
      </c>
    </row>
    <row r="18" spans="1:8" x14ac:dyDescent="0.25">
      <c r="A18" t="s">
        <v>54</v>
      </c>
      <c r="C18">
        <v>3036.17</v>
      </c>
      <c r="D18">
        <v>0.35</v>
      </c>
      <c r="E18">
        <f t="shared" si="0"/>
        <v>0</v>
      </c>
      <c r="F18" s="1">
        <v>0.34610000000000002</v>
      </c>
      <c r="G18" s="2">
        <f t="shared" si="1"/>
        <v>0.35</v>
      </c>
      <c r="H18">
        <f t="shared" si="2"/>
        <v>5.3155398830907264E-4</v>
      </c>
    </row>
    <row r="19" spans="1:8" x14ac:dyDescent="0.25">
      <c r="A19" t="s">
        <v>55</v>
      </c>
      <c r="B19">
        <v>113326.7</v>
      </c>
      <c r="C19">
        <v>168463.5</v>
      </c>
      <c r="D19">
        <v>1.2</v>
      </c>
      <c r="E19">
        <f t="shared" si="0"/>
        <v>0.67270773787793792</v>
      </c>
      <c r="F19" s="1">
        <v>0.34610000000000002</v>
      </c>
      <c r="G19" s="2">
        <f t="shared" si="1"/>
        <v>0.83340070579457559</v>
      </c>
      <c r="H19">
        <f t="shared" si="2"/>
        <v>7.0228426060316596E-2</v>
      </c>
    </row>
    <row r="20" spans="1:8" x14ac:dyDescent="0.25">
      <c r="A20" t="s">
        <v>56</v>
      </c>
      <c r="C20">
        <v>8621.23</v>
      </c>
      <c r="D20">
        <v>1.37</v>
      </c>
      <c r="E20">
        <f t="shared" si="0"/>
        <v>0</v>
      </c>
      <c r="F20" s="1">
        <v>0.34610000000000002</v>
      </c>
      <c r="G20" s="2">
        <f t="shared" si="1"/>
        <v>1.37</v>
      </c>
      <c r="H20">
        <f t="shared" si="2"/>
        <v>5.9080348796231178E-3</v>
      </c>
    </row>
    <row r="21" spans="1:8" x14ac:dyDescent="0.25">
      <c r="A21" t="s">
        <v>57</v>
      </c>
      <c r="B21">
        <v>19276.599999999999</v>
      </c>
      <c r="C21">
        <v>221.85</v>
      </c>
      <c r="D21">
        <v>1.3</v>
      </c>
      <c r="E21">
        <f t="shared" si="0"/>
        <v>86.890241153932834</v>
      </c>
      <c r="F21" s="1">
        <v>0.34610000000000002</v>
      </c>
      <c r="G21" s="2">
        <f t="shared" si="1"/>
        <v>2.248453072004665E-2</v>
      </c>
      <c r="H21">
        <f t="shared" si="2"/>
        <v>2.4951491593984508E-6</v>
      </c>
    </row>
    <row r="22" spans="1:8" x14ac:dyDescent="0.25">
      <c r="A22" t="s">
        <v>58</v>
      </c>
      <c r="C22">
        <v>5.25</v>
      </c>
      <c r="D22">
        <v>0.16</v>
      </c>
      <c r="E22">
        <f t="shared" si="0"/>
        <v>0</v>
      </c>
      <c r="F22" s="1">
        <v>0.34610000000000002</v>
      </c>
      <c r="G22" s="2">
        <f t="shared" si="1"/>
        <v>0.16</v>
      </c>
      <c r="H22">
        <f t="shared" si="2"/>
        <v>4.201772535601677E-7</v>
      </c>
    </row>
    <row r="23" spans="1:8" x14ac:dyDescent="0.25">
      <c r="A23" t="s">
        <v>59</v>
      </c>
      <c r="C23">
        <v>26.2</v>
      </c>
      <c r="D23">
        <v>0.59</v>
      </c>
      <c r="E23">
        <f t="shared" si="0"/>
        <v>0</v>
      </c>
      <c r="F23" s="1">
        <v>0.34610000000000002</v>
      </c>
      <c r="G23" s="2">
        <f t="shared" si="1"/>
        <v>0.59</v>
      </c>
      <c r="H23">
        <f t="shared" si="2"/>
        <v>7.7322618875393711E-6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8E90-2978-4317-BBB6-3AC7AFEF7990}">
  <dimension ref="A1:L28"/>
  <sheetViews>
    <sheetView topLeftCell="C1" workbookViewId="0">
      <selection activeCell="L2" sqref="L2"/>
    </sheetView>
  </sheetViews>
  <sheetFormatPr defaultRowHeight="15" x14ac:dyDescent="0.25"/>
  <cols>
    <col min="1" max="1" width="49" bestFit="1" customWidth="1"/>
    <col min="2" max="2" width="70.42578125" bestFit="1" customWidth="1"/>
    <col min="3" max="3" width="27.28515625" bestFit="1" customWidth="1"/>
    <col min="4" max="5" width="20.7109375" bestFit="1" customWidth="1"/>
    <col min="8" max="8" width="14.85546875" bestFit="1" customWidth="1"/>
    <col min="9" max="9" width="11" bestFit="1" customWidth="1"/>
    <col min="11" max="11" width="22.28515625" bestFit="1" customWidth="1"/>
    <col min="12" max="12" width="12" bestFit="1" customWidth="1"/>
  </cols>
  <sheetData>
    <row r="1" spans="1:12" x14ac:dyDescent="0.25">
      <c r="A1" t="s">
        <v>0</v>
      </c>
      <c r="B1" t="s">
        <v>60</v>
      </c>
      <c r="C1" t="s">
        <v>33</v>
      </c>
      <c r="D1" t="s">
        <v>1</v>
      </c>
      <c r="E1" t="s">
        <v>2</v>
      </c>
      <c r="F1" t="s">
        <v>34</v>
      </c>
      <c r="G1" t="s">
        <v>35</v>
      </c>
      <c r="H1" s="2" t="s">
        <v>36</v>
      </c>
      <c r="I1" t="s">
        <v>37</v>
      </c>
    </row>
    <row r="2" spans="1:12" x14ac:dyDescent="0.25">
      <c r="A2" t="s">
        <v>63</v>
      </c>
      <c r="B2" t="s">
        <v>61</v>
      </c>
      <c r="D2">
        <v>105803.18</v>
      </c>
      <c r="E2">
        <v>0.87</v>
      </c>
      <c r="F2">
        <f>C2/D2</f>
        <v>0</v>
      </c>
      <c r="G2" s="1">
        <v>0.34610000000000002</v>
      </c>
      <c r="H2">
        <f>E2/(1+F2*(1-G2))</f>
        <v>0.87</v>
      </c>
      <c r="I2">
        <f>(H2*D2)/SUMPRODUCT($D$2:$D$28,$H$2:$H$28)</f>
        <v>0.19053400206833659</v>
      </c>
      <c r="K2" t="s">
        <v>102</v>
      </c>
      <c r="L2" s="18">
        <f>SUMPRODUCT(H2:H31,D2:D31)/SUM(D2:D31)</f>
        <v>0.85663558581985899</v>
      </c>
    </row>
    <row r="3" spans="1:12" x14ac:dyDescent="0.25">
      <c r="A3" t="s">
        <v>65</v>
      </c>
      <c r="B3" t="s">
        <v>66</v>
      </c>
      <c r="D3">
        <v>443.67</v>
      </c>
      <c r="E3">
        <v>0.37</v>
      </c>
      <c r="F3">
        <f t="shared" ref="F3:F28" si="0">C3/D3</f>
        <v>0</v>
      </c>
      <c r="G3" s="1">
        <v>0.34610000000000002</v>
      </c>
      <c r="H3">
        <f t="shared" ref="H3:H28" si="1">E3/(1+F3*(1-G3))</f>
        <v>0.37</v>
      </c>
      <c r="I3">
        <f t="shared" ref="I3:I28" si="2">(H3*D3)/SUMPRODUCT($D$2:$D$28,$H$2:$H$28)</f>
        <v>3.3979446779609318E-4</v>
      </c>
      <c r="K3" t="s">
        <v>120</v>
      </c>
      <c r="L3" s="18">
        <f>AVERAGE(H2:H31)</f>
        <v>0.45298741339439952</v>
      </c>
    </row>
    <row r="4" spans="1:12" x14ac:dyDescent="0.25">
      <c r="A4" t="s">
        <v>67</v>
      </c>
      <c r="B4" t="s">
        <v>68</v>
      </c>
      <c r="D4">
        <v>12073.51</v>
      </c>
      <c r="E4">
        <v>0.82</v>
      </c>
      <c r="F4">
        <f t="shared" si="0"/>
        <v>0</v>
      </c>
      <c r="G4" s="1">
        <v>0.34610000000000002</v>
      </c>
      <c r="H4">
        <f t="shared" si="1"/>
        <v>0.82</v>
      </c>
      <c r="I4">
        <f t="shared" si="2"/>
        <v>2.0492828928746425E-2</v>
      </c>
    </row>
    <row r="5" spans="1:12" x14ac:dyDescent="0.25">
      <c r="A5" t="s">
        <v>69</v>
      </c>
      <c r="B5" t="s">
        <v>70</v>
      </c>
      <c r="C5">
        <v>1039.7</v>
      </c>
      <c r="D5">
        <v>107596.83</v>
      </c>
      <c r="E5">
        <v>1.06</v>
      </c>
      <c r="F5">
        <f t="shared" si="0"/>
        <v>9.6629240842876132E-3</v>
      </c>
      <c r="G5" s="1">
        <v>0.34610000000000002</v>
      </c>
      <c r="H5">
        <f t="shared" si="1"/>
        <v>1.0533443530557551</v>
      </c>
      <c r="I5">
        <f t="shared" si="2"/>
        <v>0.2345980316164436</v>
      </c>
    </row>
    <row r="6" spans="1:12" x14ac:dyDescent="0.25">
      <c r="A6" t="s">
        <v>72</v>
      </c>
      <c r="B6" t="s">
        <v>61</v>
      </c>
      <c r="C6">
        <v>112.7</v>
      </c>
      <c r="D6">
        <v>637.26</v>
      </c>
      <c r="E6">
        <v>0.4</v>
      </c>
      <c r="F6">
        <f t="shared" si="0"/>
        <v>0.17685089288516462</v>
      </c>
      <c r="G6" s="1">
        <v>0.34610000000000002</v>
      </c>
      <c r="H6">
        <f t="shared" si="1"/>
        <v>0.35853769719984763</v>
      </c>
      <c r="I6">
        <f t="shared" si="2"/>
        <v>4.7293994890198072E-4</v>
      </c>
    </row>
    <row r="7" spans="1:12" x14ac:dyDescent="0.25">
      <c r="A7" t="s">
        <v>73</v>
      </c>
      <c r="B7" t="s">
        <v>61</v>
      </c>
      <c r="C7">
        <v>79.2</v>
      </c>
      <c r="D7">
        <v>35.380000000000003</v>
      </c>
      <c r="E7">
        <v>1.65</v>
      </c>
      <c r="F7">
        <f t="shared" si="0"/>
        <v>2.2385528547201807</v>
      </c>
      <c r="G7" s="1">
        <v>0.34610000000000002</v>
      </c>
      <c r="H7">
        <f t="shared" si="1"/>
        <v>0.66970001220619102</v>
      </c>
      <c r="I7">
        <f t="shared" si="2"/>
        <v>4.9044764276224508E-5</v>
      </c>
    </row>
    <row r="8" spans="1:12" x14ac:dyDescent="0.25">
      <c r="A8" t="s">
        <v>75</v>
      </c>
      <c r="B8" t="s">
        <v>61</v>
      </c>
      <c r="C8">
        <v>58136.3</v>
      </c>
      <c r="D8">
        <v>16760.62</v>
      </c>
      <c r="E8">
        <v>0.92</v>
      </c>
      <c r="F8">
        <f t="shared" si="0"/>
        <v>3.4686246690158242</v>
      </c>
      <c r="G8" s="1">
        <v>0.34610000000000002</v>
      </c>
      <c r="H8">
        <f t="shared" si="1"/>
        <v>0.28150623340291464</v>
      </c>
      <c r="I8">
        <f t="shared" si="2"/>
        <v>9.7663573668182509E-3</v>
      </c>
    </row>
    <row r="9" spans="1:12" x14ac:dyDescent="0.25">
      <c r="A9" t="s">
        <v>76</v>
      </c>
      <c r="B9" t="s">
        <v>61</v>
      </c>
      <c r="C9">
        <v>4306.5</v>
      </c>
      <c r="D9">
        <v>82388.5</v>
      </c>
      <c r="E9">
        <v>0.86</v>
      </c>
      <c r="F9">
        <f t="shared" si="0"/>
        <v>5.227064456811327E-2</v>
      </c>
      <c r="G9" s="1">
        <v>0.34610000000000002</v>
      </c>
      <c r="H9">
        <f t="shared" si="1"/>
        <v>0.83157688945314279</v>
      </c>
      <c r="I9">
        <f t="shared" si="2"/>
        <v>0.14181544214658581</v>
      </c>
    </row>
    <row r="10" spans="1:12" x14ac:dyDescent="0.25">
      <c r="A10" t="s">
        <v>77</v>
      </c>
      <c r="B10" t="s">
        <v>62</v>
      </c>
      <c r="D10">
        <v>68.77</v>
      </c>
      <c r="E10">
        <v>0.21</v>
      </c>
      <c r="F10">
        <f t="shared" si="0"/>
        <v>0</v>
      </c>
      <c r="G10" s="1">
        <v>0.34610000000000002</v>
      </c>
      <c r="H10">
        <f t="shared" si="1"/>
        <v>0.21</v>
      </c>
      <c r="I10">
        <f t="shared" si="2"/>
        <v>2.989322941857101E-5</v>
      </c>
    </row>
    <row r="11" spans="1:12" x14ac:dyDescent="0.25">
      <c r="A11" t="s">
        <v>78</v>
      </c>
      <c r="B11" t="s">
        <v>79</v>
      </c>
      <c r="C11">
        <v>5378.6</v>
      </c>
      <c r="D11">
        <v>447.18</v>
      </c>
      <c r="E11">
        <v>1.8</v>
      </c>
      <c r="F11">
        <f t="shared" si="0"/>
        <v>12.027818775437185</v>
      </c>
      <c r="G11" s="1">
        <v>0.34610000000000002</v>
      </c>
      <c r="H11">
        <f t="shared" si="1"/>
        <v>0.20304589835121609</v>
      </c>
      <c r="I11">
        <f t="shared" si="2"/>
        <v>1.8794514375502499E-4</v>
      </c>
    </row>
    <row r="12" spans="1:12" x14ac:dyDescent="0.25">
      <c r="A12" t="s">
        <v>80</v>
      </c>
      <c r="B12" t="s">
        <v>61</v>
      </c>
      <c r="D12">
        <v>11.1</v>
      </c>
      <c r="E12">
        <v>-0.1</v>
      </c>
      <c r="F12">
        <f t="shared" si="0"/>
        <v>0</v>
      </c>
      <c r="G12" s="1">
        <v>0.34610000000000002</v>
      </c>
      <c r="H12">
        <f t="shared" si="1"/>
        <v>-0.1</v>
      </c>
      <c r="I12">
        <f t="shared" si="2"/>
        <v>-2.2976162539461301E-6</v>
      </c>
    </row>
    <row r="13" spans="1:12" x14ac:dyDescent="0.25">
      <c r="A13" t="s">
        <v>81</v>
      </c>
      <c r="B13" t="s">
        <v>71</v>
      </c>
      <c r="D13">
        <v>70.099999999999994</v>
      </c>
      <c r="E13">
        <v>0.17</v>
      </c>
      <c r="F13">
        <f t="shared" si="0"/>
        <v>0</v>
      </c>
      <c r="G13" s="1">
        <v>0.34610000000000002</v>
      </c>
      <c r="H13">
        <f t="shared" si="1"/>
        <v>0.17</v>
      </c>
      <c r="I13">
        <f t="shared" si="2"/>
        <v>2.4667290899347775E-5</v>
      </c>
    </row>
    <row r="14" spans="1:12" x14ac:dyDescent="0.25">
      <c r="A14" t="s">
        <v>82</v>
      </c>
      <c r="B14" t="s">
        <v>83</v>
      </c>
      <c r="D14">
        <v>9.94</v>
      </c>
      <c r="E14">
        <v>0.53</v>
      </c>
      <c r="F14">
        <f t="shared" si="0"/>
        <v>0</v>
      </c>
      <c r="G14" s="1">
        <v>0.34610000000000002</v>
      </c>
      <c r="H14">
        <f t="shared" si="1"/>
        <v>0.53</v>
      </c>
      <c r="I14">
        <f t="shared" si="2"/>
        <v>1.0904776530665767E-5</v>
      </c>
    </row>
    <row r="15" spans="1:12" x14ac:dyDescent="0.25">
      <c r="A15" t="s">
        <v>84</v>
      </c>
      <c r="B15" t="s">
        <v>85</v>
      </c>
      <c r="C15">
        <v>343.7</v>
      </c>
      <c r="D15">
        <v>1960.19</v>
      </c>
      <c r="E15">
        <v>0.02</v>
      </c>
      <c r="F15">
        <f t="shared" si="0"/>
        <v>0.17534014559813077</v>
      </c>
      <c r="G15" s="1">
        <v>0.34610000000000002</v>
      </c>
      <c r="H15">
        <f t="shared" si="1"/>
        <v>1.7942772798553594E-2</v>
      </c>
      <c r="I15">
        <f t="shared" si="2"/>
        <v>7.2801821129681092E-5</v>
      </c>
    </row>
    <row r="16" spans="1:12" x14ac:dyDescent="0.25">
      <c r="A16" t="s">
        <v>86</v>
      </c>
      <c r="B16" t="s">
        <v>66</v>
      </c>
      <c r="C16">
        <v>2996.5</v>
      </c>
      <c r="D16">
        <v>2152.16</v>
      </c>
      <c r="E16">
        <v>1.0900000000000001</v>
      </c>
      <c r="F16">
        <f t="shared" si="0"/>
        <v>1.3923221321834809</v>
      </c>
      <c r="G16" s="1">
        <v>0.34610000000000002</v>
      </c>
      <c r="H16">
        <f t="shared" si="1"/>
        <v>0.5705493594316442</v>
      </c>
      <c r="I16">
        <f t="shared" si="2"/>
        <v>2.5416883221843459E-3</v>
      </c>
    </row>
    <row r="17" spans="1:9" x14ac:dyDescent="0.25">
      <c r="A17" t="s">
        <v>87</v>
      </c>
      <c r="B17" t="s">
        <v>88</v>
      </c>
      <c r="C17">
        <v>22.7</v>
      </c>
      <c r="D17">
        <v>19292.89</v>
      </c>
      <c r="E17">
        <v>2.04</v>
      </c>
      <c r="F17">
        <f t="shared" si="0"/>
        <v>1.1765992549586921E-3</v>
      </c>
      <c r="G17" s="1">
        <v>0.34610000000000002</v>
      </c>
      <c r="H17">
        <f t="shared" si="1"/>
        <v>2.0384316749994009</v>
      </c>
      <c r="I17">
        <f t="shared" si="2"/>
        <v>8.1404415704021099E-2</v>
      </c>
    </row>
    <row r="18" spans="1:9" x14ac:dyDescent="0.25">
      <c r="A18" t="s">
        <v>89</v>
      </c>
      <c r="B18" t="s">
        <v>90</v>
      </c>
      <c r="D18">
        <v>189.57</v>
      </c>
      <c r="E18">
        <v>0.08</v>
      </c>
      <c r="F18">
        <f t="shared" si="0"/>
        <v>0</v>
      </c>
      <c r="G18" s="1">
        <v>0.34610000000000002</v>
      </c>
      <c r="H18">
        <f t="shared" si="1"/>
        <v>0.08</v>
      </c>
      <c r="I18">
        <f t="shared" si="2"/>
        <v>3.1391647802563448E-5</v>
      </c>
    </row>
    <row r="19" spans="1:9" x14ac:dyDescent="0.25">
      <c r="A19" t="s">
        <v>91</v>
      </c>
      <c r="B19" t="s">
        <v>71</v>
      </c>
      <c r="D19">
        <v>2296.6999999999998</v>
      </c>
      <c r="E19">
        <v>1.04</v>
      </c>
      <c r="F19">
        <f t="shared" si="0"/>
        <v>0</v>
      </c>
      <c r="G19" s="1">
        <v>0.34610000000000002</v>
      </c>
      <c r="H19">
        <f t="shared" si="1"/>
        <v>1.04</v>
      </c>
      <c r="I19">
        <f t="shared" si="2"/>
        <v>4.944155549959999E-3</v>
      </c>
    </row>
    <row r="20" spans="1:9" x14ac:dyDescent="0.25">
      <c r="A20" t="s">
        <v>92</v>
      </c>
      <c r="B20" t="s">
        <v>93</v>
      </c>
      <c r="D20">
        <v>26.76</v>
      </c>
      <c r="E20">
        <v>-0.44</v>
      </c>
      <c r="F20">
        <f t="shared" si="0"/>
        <v>0</v>
      </c>
      <c r="G20" s="1">
        <v>0.34610000000000002</v>
      </c>
      <c r="H20">
        <f t="shared" si="1"/>
        <v>-0.44</v>
      </c>
      <c r="I20">
        <f t="shared" si="2"/>
        <v>-2.4372119658075054E-5</v>
      </c>
    </row>
    <row r="21" spans="1:9" x14ac:dyDescent="0.25">
      <c r="A21" t="s">
        <v>94</v>
      </c>
      <c r="B21" t="s">
        <v>74</v>
      </c>
      <c r="D21">
        <v>34.950000000000003</v>
      </c>
      <c r="E21">
        <v>-0.71</v>
      </c>
      <c r="F21">
        <f t="shared" si="0"/>
        <v>0</v>
      </c>
      <c r="G21" s="1">
        <v>0.34610000000000002</v>
      </c>
      <c r="H21">
        <f t="shared" si="1"/>
        <v>-0.71</v>
      </c>
      <c r="I21">
        <f t="shared" si="2"/>
        <v>-5.1364142823014637E-5</v>
      </c>
    </row>
    <row r="22" spans="1:9" x14ac:dyDescent="0.25">
      <c r="A22" t="s">
        <v>95</v>
      </c>
      <c r="B22" t="s">
        <v>61</v>
      </c>
      <c r="C22">
        <v>3783.4</v>
      </c>
      <c r="D22">
        <v>47734.54</v>
      </c>
      <c r="E22">
        <v>0.47</v>
      </c>
      <c r="F22">
        <f t="shared" si="0"/>
        <v>7.9259169565685558E-2</v>
      </c>
      <c r="G22" s="1">
        <v>0.34610000000000002</v>
      </c>
      <c r="H22">
        <f t="shared" si="1"/>
        <v>0.44684130076809225</v>
      </c>
      <c r="I22">
        <f t="shared" si="2"/>
        <v>4.4151002102025903E-2</v>
      </c>
    </row>
    <row r="23" spans="1:9" x14ac:dyDescent="0.25">
      <c r="A23" t="s">
        <v>96</v>
      </c>
      <c r="B23" t="s">
        <v>64</v>
      </c>
      <c r="C23">
        <v>1263.7</v>
      </c>
      <c r="D23">
        <v>104214.53</v>
      </c>
      <c r="E23">
        <v>0.7</v>
      </c>
      <c r="F23">
        <f t="shared" si="0"/>
        <v>1.2125948272280267E-2</v>
      </c>
      <c r="G23" s="1">
        <v>0.34610000000000002</v>
      </c>
      <c r="H23">
        <f t="shared" si="1"/>
        <v>0.69449325355759783</v>
      </c>
      <c r="I23">
        <f t="shared" si="2"/>
        <v>0.14981345560965989</v>
      </c>
    </row>
    <row r="24" spans="1:9" x14ac:dyDescent="0.25">
      <c r="A24" t="s">
        <v>97</v>
      </c>
      <c r="B24" t="s">
        <v>61</v>
      </c>
      <c r="D24">
        <v>29.92</v>
      </c>
      <c r="E24">
        <v>0.1</v>
      </c>
      <c r="F24">
        <f t="shared" si="0"/>
        <v>0</v>
      </c>
      <c r="G24" s="1">
        <v>0.34610000000000002</v>
      </c>
      <c r="H24">
        <f t="shared" si="1"/>
        <v>0.1</v>
      </c>
      <c r="I24">
        <f t="shared" si="2"/>
        <v>6.1932142628890285E-6</v>
      </c>
    </row>
    <row r="25" spans="1:9" x14ac:dyDescent="0.25">
      <c r="A25" t="s">
        <v>98</v>
      </c>
      <c r="B25" t="s">
        <v>66</v>
      </c>
      <c r="C25">
        <v>80.3</v>
      </c>
      <c r="D25">
        <v>8.48</v>
      </c>
      <c r="E25">
        <v>1.36</v>
      </c>
      <c r="F25">
        <f t="shared" si="0"/>
        <v>9.4693396226415079</v>
      </c>
      <c r="G25" s="1">
        <v>0.34610000000000002</v>
      </c>
      <c r="H25">
        <f t="shared" si="1"/>
        <v>0.18909896788180403</v>
      </c>
      <c r="I25">
        <f t="shared" si="2"/>
        <v>3.3192466590432456E-6</v>
      </c>
    </row>
    <row r="26" spans="1:9" x14ac:dyDescent="0.25">
      <c r="A26" t="s">
        <v>99</v>
      </c>
      <c r="B26" t="s">
        <v>61</v>
      </c>
      <c r="C26">
        <v>230.4</v>
      </c>
      <c r="D26">
        <v>13786.35</v>
      </c>
      <c r="E26">
        <v>1.21</v>
      </c>
      <c r="F26">
        <f t="shared" si="0"/>
        <v>1.671218270245569E-2</v>
      </c>
      <c r="G26" s="1">
        <v>0.34610000000000002</v>
      </c>
      <c r="H26">
        <f t="shared" si="1"/>
        <v>1.1969199436295674</v>
      </c>
      <c r="I26">
        <f t="shared" si="2"/>
        <v>3.4156150577169211E-2</v>
      </c>
    </row>
    <row r="27" spans="1:9" x14ac:dyDescent="0.25">
      <c r="A27" t="s">
        <v>100</v>
      </c>
      <c r="B27" t="s">
        <v>64</v>
      </c>
      <c r="D27">
        <v>45499.03</v>
      </c>
      <c r="E27">
        <v>0.9</v>
      </c>
      <c r="F27">
        <f t="shared" si="0"/>
        <v>0</v>
      </c>
      <c r="G27" s="1">
        <v>0.34610000000000002</v>
      </c>
      <c r="H27">
        <f t="shared" si="1"/>
        <v>0.9</v>
      </c>
      <c r="I27">
        <f t="shared" si="2"/>
        <v>8.4761603405499389E-2</v>
      </c>
    </row>
    <row r="28" spans="1:9" x14ac:dyDescent="0.25">
      <c r="A28" t="s">
        <v>101</v>
      </c>
      <c r="B28" t="s">
        <v>61</v>
      </c>
      <c r="C28">
        <v>32</v>
      </c>
      <c r="D28">
        <v>389.28</v>
      </c>
      <c r="E28">
        <v>-0.17</v>
      </c>
      <c r="F28">
        <f t="shared" si="0"/>
        <v>8.2203041512535976E-2</v>
      </c>
      <c r="G28" s="1">
        <v>0.34610000000000002</v>
      </c>
      <c r="H28">
        <f t="shared" si="1"/>
        <v>-0.16132819508694193</v>
      </c>
      <c r="I28">
        <f t="shared" si="2"/>
        <v>-1.2999507014789492E-4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93C68-2C73-449B-90BF-B07BC8533449}">
  <dimension ref="A1:P21"/>
  <sheetViews>
    <sheetView tabSelected="1" topLeftCell="B1" workbookViewId="0">
      <selection activeCell="G9" sqref="G9"/>
    </sheetView>
  </sheetViews>
  <sheetFormatPr defaultRowHeight="15" x14ac:dyDescent="0.25"/>
  <cols>
    <col min="1" max="1" width="23.7109375" bestFit="1" customWidth="1"/>
    <col min="3" max="3" width="11.7109375" bestFit="1" customWidth="1"/>
    <col min="13" max="13" width="28" bestFit="1" customWidth="1"/>
    <col min="14" max="14" width="11.5703125" bestFit="1" customWidth="1"/>
    <col min="15" max="15" width="18" bestFit="1" customWidth="1"/>
  </cols>
  <sheetData>
    <row r="1" spans="1:16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6" x14ac:dyDescent="0.25">
      <c r="A2" s="5"/>
      <c r="B2" s="6" t="s">
        <v>103</v>
      </c>
      <c r="C2" s="6"/>
      <c r="D2" s="6" t="s">
        <v>104</v>
      </c>
      <c r="E2" s="6"/>
      <c r="F2" s="6" t="s">
        <v>105</v>
      </c>
      <c r="G2" s="6"/>
      <c r="H2" s="6" t="s">
        <v>106</v>
      </c>
      <c r="I2" s="6"/>
      <c r="J2" s="6" t="s">
        <v>107</v>
      </c>
      <c r="K2" s="6"/>
      <c r="L2" s="6" t="s">
        <v>108</v>
      </c>
      <c r="M2" s="6"/>
      <c r="N2" t="s">
        <v>121</v>
      </c>
      <c r="O2" s="22" t="s">
        <v>122</v>
      </c>
    </row>
    <row r="3" spans="1:16" x14ac:dyDescent="0.25">
      <c r="A3" s="7" t="s">
        <v>109</v>
      </c>
      <c r="B3" s="8">
        <v>3970620</v>
      </c>
      <c r="C3" s="9">
        <v>1</v>
      </c>
      <c r="D3" s="10">
        <v>4344600</v>
      </c>
      <c r="E3" s="9">
        <v>1</v>
      </c>
      <c r="F3" s="10">
        <v>3754350</v>
      </c>
      <c r="G3" s="9">
        <v>1</v>
      </c>
      <c r="H3" s="10">
        <v>2739990</v>
      </c>
      <c r="I3" s="9">
        <v>1</v>
      </c>
      <c r="J3" s="10">
        <v>3053820</v>
      </c>
      <c r="K3" s="9">
        <v>1</v>
      </c>
      <c r="L3" s="10">
        <v>3916770</v>
      </c>
      <c r="M3" s="9">
        <v>1</v>
      </c>
      <c r="N3" t="s">
        <v>117</v>
      </c>
      <c r="O3" t="s">
        <v>117</v>
      </c>
    </row>
    <row r="4" spans="1:16" x14ac:dyDescent="0.25">
      <c r="A4" s="11" t="s">
        <v>110</v>
      </c>
      <c r="B4" s="12">
        <v>2904270</v>
      </c>
      <c r="C4" s="13">
        <v>0.71114762287214295</v>
      </c>
      <c r="D4" s="14">
        <v>4021490</v>
      </c>
      <c r="E4" s="13">
        <v>0.75917277052027499</v>
      </c>
      <c r="F4" s="14">
        <v>3353380</v>
      </c>
      <c r="G4" s="13">
        <v>0.72377815572956705</v>
      </c>
      <c r="H4" s="14">
        <v>1763660</v>
      </c>
      <c r="I4" s="13">
        <v>0.60132015901915503</v>
      </c>
      <c r="J4" s="14">
        <v>1961460</v>
      </c>
      <c r="K4" s="13">
        <v>0.59405778666182096</v>
      </c>
      <c r="L4" s="14">
        <v>2289970</v>
      </c>
      <c r="M4" s="13">
        <v>0.53164736227483</v>
      </c>
      <c r="N4" s="17">
        <f>'Oil and Rfinery'!K3</f>
        <v>0.93395234591097265</v>
      </c>
      <c r="O4" s="2">
        <f>'Oil and Rfinery'!K2</f>
        <v>0.85452524864599344</v>
      </c>
    </row>
    <row r="5" spans="1:16" x14ac:dyDescent="0.25">
      <c r="A5" s="11" t="s">
        <v>111</v>
      </c>
      <c r="B5" s="12">
        <v>941370</v>
      </c>
      <c r="C5" s="13">
        <v>0.230506474171874</v>
      </c>
      <c r="D5" s="14">
        <v>965390</v>
      </c>
      <c r="E5" s="13">
        <v>0.18224533715925401</v>
      </c>
      <c r="F5" s="14">
        <v>896210</v>
      </c>
      <c r="G5" s="13">
        <v>0.193433855079471</v>
      </c>
      <c r="H5" s="14">
        <v>817660</v>
      </c>
      <c r="I5" s="13">
        <v>0.27878130774843302</v>
      </c>
      <c r="J5" s="14">
        <v>866000</v>
      </c>
      <c r="K5" s="13">
        <v>0.26228117996244499</v>
      </c>
      <c r="L5" s="14">
        <v>1142290</v>
      </c>
      <c r="M5" s="13">
        <v>0.26519800060826798</v>
      </c>
      <c r="N5" s="17">
        <f>'Oil and Rfinery'!K3</f>
        <v>0.93395234591097265</v>
      </c>
      <c r="O5" s="2">
        <f>'Oil and Rfinery'!K2</f>
        <v>0.85452524864599344</v>
      </c>
    </row>
    <row r="6" spans="1:16" x14ac:dyDescent="0.25">
      <c r="A6" s="11" t="s">
        <v>112</v>
      </c>
      <c r="B6" s="12"/>
      <c r="C6" s="13"/>
      <c r="D6" s="14">
        <v>144960</v>
      </c>
      <c r="E6" s="13">
        <v>2.73654005889904E-2</v>
      </c>
      <c r="F6" s="14">
        <v>175490</v>
      </c>
      <c r="G6" s="13">
        <v>3.7876956548014699E-2</v>
      </c>
      <c r="H6" s="14">
        <v>204740</v>
      </c>
      <c r="I6" s="13">
        <v>6.9806135739077693E-2</v>
      </c>
      <c r="J6" s="14">
        <v>334520</v>
      </c>
      <c r="K6" s="13">
        <v>0.101314434550851</v>
      </c>
      <c r="L6" s="14">
        <v>687290</v>
      </c>
      <c r="M6" s="13">
        <v>0.15956362555748299</v>
      </c>
      <c r="N6" s="17">
        <f>Retails!L3</f>
        <v>0.45298741339439952</v>
      </c>
      <c r="O6" s="2">
        <f>'Oil and Rfinery'!K2</f>
        <v>0.85452524864599344</v>
      </c>
    </row>
    <row r="7" spans="1:16" x14ac:dyDescent="0.25">
      <c r="A7" s="11" t="s">
        <v>113</v>
      </c>
      <c r="B7" s="12">
        <v>127280</v>
      </c>
      <c r="C7" s="13">
        <v>3.1166134498227201E-2</v>
      </c>
      <c r="D7" s="14">
        <v>58330</v>
      </c>
      <c r="E7" s="13">
        <v>1.10114777618364E-2</v>
      </c>
      <c r="F7" s="14">
        <v>94980</v>
      </c>
      <c r="G7" s="13">
        <v>2.0500047483790799E-2</v>
      </c>
      <c r="H7" s="14">
        <v>71870</v>
      </c>
      <c r="I7" s="13">
        <v>2.4504087992417298E-2</v>
      </c>
      <c r="J7" s="14">
        <v>82500</v>
      </c>
      <c r="K7" s="13">
        <v>2.4986371070325301E-2</v>
      </c>
      <c r="L7" s="14">
        <v>91250</v>
      </c>
      <c r="M7" s="13">
        <v>2.1184915875569699E-2</v>
      </c>
      <c r="N7" s="17">
        <f>'Oil and Rfinery'!K3</f>
        <v>0.93395234591097265</v>
      </c>
      <c r="O7" s="2">
        <f>Retails!L2</f>
        <v>0.85663558581985899</v>
      </c>
    </row>
    <row r="8" spans="1:16" x14ac:dyDescent="0.25">
      <c r="A8" s="11" t="s">
        <v>114</v>
      </c>
      <c r="B8" s="12">
        <v>111000</v>
      </c>
      <c r="C8" s="13">
        <v>2.7179768457756302E-2</v>
      </c>
      <c r="D8" s="14">
        <v>107030</v>
      </c>
      <c r="E8" s="13">
        <v>2.02050139696443E-2</v>
      </c>
      <c r="F8" s="14">
        <v>113100</v>
      </c>
      <c r="G8" s="13">
        <v>2.4410985159157E-2</v>
      </c>
      <c r="H8" s="14">
        <v>75050</v>
      </c>
      <c r="I8" s="13">
        <v>2.55883095009172E-2</v>
      </c>
      <c r="J8" s="14">
        <v>51910</v>
      </c>
      <c r="K8" s="13">
        <v>1.5721727542552501E-2</v>
      </c>
      <c r="L8" s="14">
        <v>49660</v>
      </c>
      <c r="M8" s="13">
        <v>1.15292375055429E-2</v>
      </c>
      <c r="N8" s="17">
        <f>Telecome!K3</f>
        <v>0.5659010592683501</v>
      </c>
      <c r="O8" s="2">
        <f>'Oil and Rfinery'!K2</f>
        <v>0.85452524864599344</v>
      </c>
    </row>
    <row r="9" spans="1:16" x14ac:dyDescent="0.25">
      <c r="A9" s="11" t="s">
        <v>115</v>
      </c>
      <c r="B9" s="15"/>
      <c r="C9" s="13"/>
      <c r="D9" s="15"/>
      <c r="E9" s="13"/>
      <c r="F9" s="15"/>
      <c r="G9" s="13"/>
      <c r="H9" s="15"/>
      <c r="I9" s="13"/>
      <c r="J9" s="14">
        <v>5410</v>
      </c>
      <c r="K9" s="13">
        <v>1.63850021200557E-3</v>
      </c>
      <c r="L9" s="14">
        <v>46850</v>
      </c>
      <c r="M9" s="13">
        <v>1.0876858178306199E-2</v>
      </c>
      <c r="N9" s="17">
        <v>0.67</v>
      </c>
      <c r="O9" s="2">
        <f>Telecome!K2</f>
        <v>0.53171571937669793</v>
      </c>
    </row>
    <row r="10" spans="1:16" x14ac:dyDescent="0.25">
      <c r="A10" s="11" t="s">
        <v>116</v>
      </c>
      <c r="B10" s="16"/>
      <c r="C10" s="16"/>
      <c r="D10" s="24">
        <v>0.27842600000000001</v>
      </c>
      <c r="E10" s="25"/>
      <c r="F10" s="24">
        <v>0.189859</v>
      </c>
      <c r="G10" s="25"/>
      <c r="H10" s="24">
        <v>6.2086000000000002E-2</v>
      </c>
      <c r="I10" s="25"/>
      <c r="J10" s="24">
        <v>3.9393999999999998E-2</v>
      </c>
      <c r="K10" s="25"/>
      <c r="L10" s="24">
        <v>2.1762E-2</v>
      </c>
      <c r="M10" s="25"/>
    </row>
    <row r="11" spans="1:16" x14ac:dyDescent="0.25">
      <c r="M11" t="s">
        <v>119</v>
      </c>
      <c r="N11">
        <v>0.28000000000000003</v>
      </c>
      <c r="O11">
        <v>0.28000000000000003</v>
      </c>
    </row>
    <row r="12" spans="1:16" x14ac:dyDescent="0.25">
      <c r="M12" s="19" t="s">
        <v>36</v>
      </c>
      <c r="N12" s="18">
        <f>SUMPRODUCT(M4:M9,N4:N9)</f>
        <v>0.85009351458238946</v>
      </c>
      <c r="O12" s="23">
        <f>SUMPRODUCT(M4:M9,O4:O9)</f>
        <v>0.85105880249302268</v>
      </c>
      <c r="P12" s="18"/>
    </row>
    <row r="13" spans="1:16" x14ac:dyDescent="0.25">
      <c r="M13" s="19" t="s">
        <v>118</v>
      </c>
      <c r="N13" s="2">
        <f>N12*(1+N11*(1-0.3461))</f>
        <v>1.0057388363543083</v>
      </c>
      <c r="O13" s="2">
        <f>O12*(1+O11*(1-0.3461))</f>
        <v>1.0068808607590751</v>
      </c>
      <c r="P13" s="2"/>
    </row>
    <row r="16" spans="1:16" x14ac:dyDescent="0.25">
      <c r="C16" s="20"/>
      <c r="D16" s="20"/>
    </row>
    <row r="17" spans="3:4" x14ac:dyDescent="0.25">
      <c r="C17" s="20"/>
      <c r="D17" s="20"/>
    </row>
    <row r="18" spans="3:4" x14ac:dyDescent="0.25">
      <c r="C18" s="20"/>
      <c r="D18" s="20"/>
    </row>
    <row r="19" spans="3:4" x14ac:dyDescent="0.25">
      <c r="C19" s="20"/>
      <c r="D19" s="20"/>
    </row>
    <row r="20" spans="3:4" x14ac:dyDescent="0.25">
      <c r="C20" s="20"/>
      <c r="D20" s="20"/>
    </row>
    <row r="21" spans="3:4" x14ac:dyDescent="0.25">
      <c r="C21" s="20"/>
      <c r="D21" s="20"/>
    </row>
  </sheetData>
  <mergeCells count="5">
    <mergeCell ref="D10:E10"/>
    <mergeCell ref="F10:G10"/>
    <mergeCell ref="H10:I10"/>
    <mergeCell ref="J10:K10"/>
    <mergeCell ref="L10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Oil and Rfinery</vt:lpstr>
      <vt:lpstr>Telecome</vt:lpstr>
      <vt:lpstr>Retails</vt:lpstr>
      <vt:lpstr>Bottom-up beta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Yogesh Chauhan</dc:creator>
  <cp:lastModifiedBy>Prof. Yogesh Chauhan</cp:lastModifiedBy>
  <dcterms:created xsi:type="dcterms:W3CDTF">2018-07-03T08:15:43Z</dcterms:created>
  <dcterms:modified xsi:type="dcterms:W3CDTF">2020-03-13T11:33:42Z</dcterms:modified>
</cp:coreProperties>
</file>