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imv1-my.sharepoint.com/personal/kaveri_iimv_ac_in/Documents/IIMV/Teaching/EEP_BFFM/Batch 2/Feb 16/"/>
    </mc:Choice>
  </mc:AlternateContent>
  <xr:revisionPtr revIDLastSave="247" documentId="8_{49CB31D3-F349-4E96-B970-9F6E0C19D524}" xr6:coauthVersionLast="47" xr6:coauthVersionMax="47" xr10:uidLastSave="{D1F92C1E-0097-4A2E-8898-F45ECB779922}"/>
  <bookViews>
    <workbookView xWindow="-110" yWindow="-110" windowWidth="19420" windowHeight="11500" xr2:uid="{4B4C8E20-58F9-4B3A-9DE0-55E6FF3B00C6}"/>
  </bookViews>
  <sheets>
    <sheet name="Base case" sheetId="1" r:id="rId1"/>
    <sheet name="Sensitivity analysis" sheetId="2" r:id="rId2"/>
    <sheet name="Scenario analysis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9" i="2" l="1"/>
  <c r="L17" i="2"/>
  <c r="M14" i="2"/>
  <c r="L14" i="2"/>
  <c r="L12" i="2"/>
  <c r="K10" i="3"/>
  <c r="K9" i="3"/>
  <c r="K8" i="3" l="1"/>
  <c r="I43" i="3"/>
  <c r="I44" i="3" s="1"/>
  <c r="H36" i="3"/>
  <c r="G36" i="3"/>
  <c r="F36" i="3"/>
  <c r="E27" i="3"/>
  <c r="E42" i="3" s="1"/>
  <c r="I24" i="3"/>
  <c r="I36" i="3" s="1"/>
  <c r="H24" i="3"/>
  <c r="G24" i="3"/>
  <c r="F24" i="3"/>
  <c r="F23" i="3"/>
  <c r="G23" i="3" s="1"/>
  <c r="I22" i="3"/>
  <c r="H22" i="3"/>
  <c r="G22" i="3"/>
  <c r="F22" i="3"/>
  <c r="F21" i="3"/>
  <c r="G21" i="3" s="1"/>
  <c r="F22" i="2"/>
  <c r="G22" i="2" s="1"/>
  <c r="H22" i="2" s="1"/>
  <c r="I22" i="2" s="1"/>
  <c r="E15" i="2"/>
  <c r="E27" i="2"/>
  <c r="I29" i="2" s="1"/>
  <c r="I37" i="2" s="1"/>
  <c r="I41" i="2" s="1"/>
  <c r="I43" i="2"/>
  <c r="I44" i="2" s="1"/>
  <c r="F36" i="2"/>
  <c r="G24" i="2"/>
  <c r="H24" i="2" s="1"/>
  <c r="F24" i="2"/>
  <c r="G23" i="2"/>
  <c r="H23" i="2" s="1"/>
  <c r="F23" i="2"/>
  <c r="F21" i="2"/>
  <c r="I43" i="1"/>
  <c r="I44" i="1" s="1"/>
  <c r="E27" i="1"/>
  <c r="F29" i="1" s="1"/>
  <c r="F24" i="1"/>
  <c r="G24" i="1" s="1"/>
  <c r="F23" i="1"/>
  <c r="F22" i="1"/>
  <c r="F21" i="1"/>
  <c r="G21" i="1" s="1"/>
  <c r="H21" i="1" s="1"/>
  <c r="I21" i="1" s="1"/>
  <c r="F25" i="1" l="1"/>
  <c r="E26" i="1" s="1"/>
  <c r="F35" i="1"/>
  <c r="H24" i="1"/>
  <c r="G36" i="1"/>
  <c r="G23" i="1"/>
  <c r="F36" i="1"/>
  <c r="G29" i="1"/>
  <c r="G37" i="1" s="1"/>
  <c r="G41" i="1" s="1"/>
  <c r="G22" i="1"/>
  <c r="I29" i="1"/>
  <c r="I37" i="1" s="1"/>
  <c r="H29" i="1"/>
  <c r="H37" i="1" s="1"/>
  <c r="I41" i="1"/>
  <c r="F37" i="1"/>
  <c r="F30" i="1"/>
  <c r="E42" i="1"/>
  <c r="G25" i="3"/>
  <c r="H21" i="3"/>
  <c r="G35" i="3"/>
  <c r="H23" i="3"/>
  <c r="F25" i="3"/>
  <c r="I29" i="3"/>
  <c r="I37" i="3" s="1"/>
  <c r="I41" i="3" s="1"/>
  <c r="G29" i="3"/>
  <c r="G37" i="3" s="1"/>
  <c r="G41" i="3" s="1"/>
  <c r="H29" i="3"/>
  <c r="H37" i="3" s="1"/>
  <c r="H41" i="3" s="1"/>
  <c r="F35" i="3"/>
  <c r="F29" i="3"/>
  <c r="F37" i="3" s="1"/>
  <c r="F41" i="3" s="1"/>
  <c r="F25" i="2"/>
  <c r="F34" i="2" s="1"/>
  <c r="F35" i="2"/>
  <c r="G21" i="2"/>
  <c r="G25" i="2" s="1"/>
  <c r="F29" i="2"/>
  <c r="F37" i="2" s="1"/>
  <c r="F41" i="2" s="1"/>
  <c r="E42" i="2"/>
  <c r="G29" i="2"/>
  <c r="G37" i="2" s="1"/>
  <c r="G41" i="2" s="1"/>
  <c r="I23" i="2"/>
  <c r="H36" i="2"/>
  <c r="I24" i="2"/>
  <c r="I36" i="2" s="1"/>
  <c r="G36" i="2"/>
  <c r="H29" i="2"/>
  <c r="H37" i="2" s="1"/>
  <c r="H41" i="2" s="1"/>
  <c r="F34" i="1" l="1"/>
  <c r="G35" i="1"/>
  <c r="H23" i="1"/>
  <c r="G30" i="1"/>
  <c r="I24" i="1"/>
  <c r="I36" i="1" s="1"/>
  <c r="H36" i="1"/>
  <c r="H22" i="1"/>
  <c r="G25" i="1"/>
  <c r="E45" i="1"/>
  <c r="E46" i="1" s="1"/>
  <c r="H30" i="1"/>
  <c r="I30" i="1" s="1"/>
  <c r="H41" i="1"/>
  <c r="F38" i="1"/>
  <c r="F41" i="1"/>
  <c r="F26" i="3"/>
  <c r="G34" i="3"/>
  <c r="G38" i="3" s="1"/>
  <c r="F34" i="3"/>
  <c r="F38" i="3" s="1"/>
  <c r="E26" i="3"/>
  <c r="H35" i="3"/>
  <c r="I23" i="3"/>
  <c r="F30" i="3"/>
  <c r="G30" i="3" s="1"/>
  <c r="H30" i="3" s="1"/>
  <c r="I30" i="3" s="1"/>
  <c r="H25" i="3"/>
  <c r="I21" i="3"/>
  <c r="I25" i="3" s="1"/>
  <c r="E26" i="2"/>
  <c r="E45" i="2" s="1"/>
  <c r="E46" i="2" s="1"/>
  <c r="F38" i="2"/>
  <c r="F39" i="2" s="1"/>
  <c r="H21" i="2"/>
  <c r="G35" i="2"/>
  <c r="F30" i="2"/>
  <c r="G30" i="2" s="1"/>
  <c r="H30" i="2" s="1"/>
  <c r="I30" i="2" s="1"/>
  <c r="F26" i="2"/>
  <c r="G34" i="2"/>
  <c r="I23" i="1" l="1"/>
  <c r="I35" i="1" s="1"/>
  <c r="H35" i="1"/>
  <c r="F26" i="1"/>
  <c r="G34" i="1"/>
  <c r="G38" i="1" s="1"/>
  <c r="G39" i="1" s="1"/>
  <c r="G40" i="1" s="1"/>
  <c r="I22" i="1"/>
  <c r="I25" i="1" s="1"/>
  <c r="H25" i="1"/>
  <c r="F39" i="1"/>
  <c r="F40" i="1" s="1"/>
  <c r="H26" i="3"/>
  <c r="I45" i="3" s="1"/>
  <c r="I34" i="3"/>
  <c r="F39" i="3"/>
  <c r="F40" i="3"/>
  <c r="G26" i="3"/>
  <c r="H34" i="3"/>
  <c r="H38" i="3" s="1"/>
  <c r="I35" i="3"/>
  <c r="F45" i="3"/>
  <c r="E45" i="3"/>
  <c r="E46" i="3" s="1"/>
  <c r="G39" i="3"/>
  <c r="G40" i="3"/>
  <c r="F45" i="2"/>
  <c r="G38" i="2"/>
  <c r="G39" i="2" s="1"/>
  <c r="G40" i="2" s="1"/>
  <c r="F40" i="2"/>
  <c r="H35" i="2"/>
  <c r="I21" i="2"/>
  <c r="H25" i="2"/>
  <c r="G26" i="1" l="1"/>
  <c r="G45" i="1" s="1"/>
  <c r="G46" i="1" s="1"/>
  <c r="H34" i="1"/>
  <c r="H38" i="1" s="1"/>
  <c r="H39" i="1" s="1"/>
  <c r="H40" i="1" s="1"/>
  <c r="H26" i="1"/>
  <c r="I45" i="1" s="1"/>
  <c r="I34" i="1"/>
  <c r="I38" i="1" s="1"/>
  <c r="I39" i="1" s="1"/>
  <c r="I40" i="1" s="1"/>
  <c r="F45" i="1"/>
  <c r="F46" i="1" s="1"/>
  <c r="H39" i="3"/>
  <c r="H40" i="3" s="1"/>
  <c r="H46" i="3" s="1"/>
  <c r="H45" i="3"/>
  <c r="G45" i="3"/>
  <c r="G46" i="3" s="1"/>
  <c r="F46" i="3"/>
  <c r="I38" i="3"/>
  <c r="F46" i="2"/>
  <c r="I25" i="2"/>
  <c r="I35" i="2"/>
  <c r="G26" i="2"/>
  <c r="H34" i="2"/>
  <c r="H38" i="2" s="1"/>
  <c r="H39" i="2" s="1"/>
  <c r="H40" i="2" s="1"/>
  <c r="I46" i="1" l="1"/>
  <c r="H45" i="1"/>
  <c r="H46" i="1" s="1"/>
  <c r="E50" i="3"/>
  <c r="I39" i="3"/>
  <c r="I40" i="3"/>
  <c r="I46" i="3" s="1"/>
  <c r="E49" i="3" s="1"/>
  <c r="G45" i="2"/>
  <c r="G46" i="2" s="1"/>
  <c r="I34" i="2"/>
  <c r="I38" i="2" s="1"/>
  <c r="I39" i="2" s="1"/>
  <c r="I40" i="2" s="1"/>
  <c r="H26" i="2"/>
  <c r="I45" i="2" s="1"/>
  <c r="E49" i="1" l="1"/>
  <c r="E50" i="1"/>
  <c r="H45" i="2"/>
  <c r="H46" i="2" s="1"/>
  <c r="I46" i="2"/>
  <c r="E50" i="2" l="1"/>
  <c r="E49" i="2"/>
</calcChain>
</file>

<file path=xl/sharedStrings.xml><?xml version="1.0" encoding="utf-8"?>
<sst xmlns="http://schemas.openxmlformats.org/spreadsheetml/2006/main" count="140" uniqueCount="55">
  <si>
    <t>Units sold, Year 1</t>
  </si>
  <si>
    <t>Annual change in units sold, after Year 1</t>
  </si>
  <si>
    <t>Equipment Cost ($)</t>
  </si>
  <si>
    <t>Salvage value, Year 4 ($)</t>
  </si>
  <si>
    <t>Sales price per unit, Year 1 ($)</t>
  </si>
  <si>
    <t>Annual change in sales price, after Year 1</t>
  </si>
  <si>
    <t>Variable cost per unit (VC), Year 1 ($)</t>
  </si>
  <si>
    <t>Annual change in VC, after Year 1</t>
  </si>
  <si>
    <t>Nonvariable cost (Non-VC), Year 1 ($)</t>
  </si>
  <si>
    <t>Annual change in Non-VC, after Year 1</t>
  </si>
  <si>
    <t>Tax rate</t>
  </si>
  <si>
    <t>Project cost of capital (WACC)</t>
  </si>
  <si>
    <t>Working capital as% of next year's sales</t>
  </si>
  <si>
    <t>Unit Sales</t>
  </si>
  <si>
    <t>Sales price per unit</t>
  </si>
  <si>
    <t>Variable cost per unit</t>
  </si>
  <si>
    <t>Non-variable costs</t>
  </si>
  <si>
    <t>Sales Revenue</t>
  </si>
  <si>
    <t>Working Capital</t>
  </si>
  <si>
    <t>Capital Investment</t>
  </si>
  <si>
    <t>Annual depreciation rate</t>
  </si>
  <si>
    <t>Annual depreciation expense</t>
  </si>
  <si>
    <t>Remaining undepreciated value</t>
  </si>
  <si>
    <t>Cash Flow Forecast</t>
  </si>
  <si>
    <t>Intermediate calculations</t>
  </si>
  <si>
    <t>Variable costs</t>
  </si>
  <si>
    <t>Nonvariable costs</t>
  </si>
  <si>
    <t>Depreciation</t>
  </si>
  <si>
    <t>EBIT</t>
  </si>
  <si>
    <t>Tax</t>
  </si>
  <si>
    <t>Net operating profit after taxes</t>
  </si>
  <si>
    <t>Add back depreciation</t>
  </si>
  <si>
    <t>Profit from salvage value</t>
  </si>
  <si>
    <t>Cash flow due to tax on salvage value</t>
  </si>
  <si>
    <t>Cash flow due to change in working capital</t>
  </si>
  <si>
    <t>Project Net Cash flows</t>
  </si>
  <si>
    <t>NPV</t>
  </si>
  <si>
    <t>IRR</t>
  </si>
  <si>
    <t>Base</t>
  </si>
  <si>
    <t>Worst</t>
  </si>
  <si>
    <t>Best</t>
  </si>
  <si>
    <t>Expected NPV</t>
  </si>
  <si>
    <t>Prob</t>
  </si>
  <si>
    <t>std dev</t>
  </si>
  <si>
    <t>Coefficient of variation</t>
  </si>
  <si>
    <t>Deviation from base</t>
  </si>
  <si>
    <t>Inputs</t>
  </si>
  <si>
    <t>Base Case</t>
  </si>
  <si>
    <t>Equipment Cost</t>
  </si>
  <si>
    <t>NPV (Eqp cost)</t>
  </si>
  <si>
    <t>NPV (Price)</t>
  </si>
  <si>
    <t>Salvage value not considered while calculating the depreciation expense</t>
  </si>
  <si>
    <t>If firm has taxable income from other projects greater than 403, the project will shelter that income from 161 in taxes</t>
  </si>
  <si>
    <t>Project will generate 161 in cash flow due to tax savings</t>
  </si>
  <si>
    <t>Sales Price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</si>
</sst>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₹&quot;\ #,##0.00;[Red]&quot;₹&quot;\ \-#,##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5">
    <xf numFmtId="0" fontId="0" fillId="0" borderId="0" xfId="0"/>
    <xf numFmtId="3" fontId="0" fillId="0" borderId="0" xfId="0" applyNumberFormat="1"/>
    <xf numFmtId="9" fontId="0" fillId="0" borderId="0" xfId="1" applyFont="1"/>
    <xf numFmtId="1" fontId="0" fillId="0" borderId="0" xfId="1" applyNumberFormat="1" applyFont="1"/>
    <xf numFmtId="1" fontId="0" fillId="0" borderId="0" xfId="0" applyNumberFormat="1"/>
    <xf numFmtId="0" fontId="0" fillId="0" borderId="1" xfId="0" applyBorder="1"/>
    <xf numFmtId="1" fontId="0" fillId="0" borderId="2" xfId="1" applyNumberFormat="1" applyFont="1" applyBorder="1"/>
    <xf numFmtId="1" fontId="0" fillId="0" borderId="3" xfId="1" applyNumberFormat="1" applyFont="1" applyBorder="1"/>
    <xf numFmtId="0" fontId="0" fillId="0" borderId="4" xfId="0" applyBorder="1"/>
    <xf numFmtId="1" fontId="0" fillId="0" borderId="0" xfId="1" applyNumberFormat="1" applyFont="1" applyBorder="1"/>
    <xf numFmtId="1" fontId="0" fillId="0" borderId="5" xfId="1" applyNumberFormat="1" applyFont="1" applyBorder="1"/>
    <xf numFmtId="9" fontId="0" fillId="0" borderId="0" xfId="1" applyFont="1" applyBorder="1"/>
    <xf numFmtId="2" fontId="0" fillId="0" borderId="0" xfId="1" applyNumberFormat="1" applyFont="1" applyBorder="1"/>
    <xf numFmtId="2" fontId="0" fillId="0" borderId="5" xfId="1" applyNumberFormat="1" applyFont="1" applyBorder="1"/>
    <xf numFmtId="10" fontId="0" fillId="0" borderId="0" xfId="1" applyNumberFormat="1" applyFont="1" applyBorder="1"/>
    <xf numFmtId="10" fontId="0" fillId="0" borderId="5" xfId="1" applyNumberFormat="1" applyFont="1" applyBorder="1"/>
    <xf numFmtId="0" fontId="0" fillId="0" borderId="6" xfId="0" applyBorder="1"/>
    <xf numFmtId="1" fontId="0" fillId="0" borderId="7" xfId="0" applyNumberFormat="1" applyBorder="1"/>
    <xf numFmtId="1" fontId="0" fillId="0" borderId="8" xfId="0" applyNumberFormat="1" applyBorder="1"/>
    <xf numFmtId="0" fontId="0" fillId="0" borderId="9" xfId="0" applyBorder="1"/>
    <xf numFmtId="1" fontId="0" fillId="0" borderId="9" xfId="0" applyNumberFormat="1" applyBorder="1"/>
    <xf numFmtId="8" fontId="0" fillId="0" borderId="0" xfId="0" applyNumberFormat="1"/>
    <xf numFmtId="10" fontId="0" fillId="0" borderId="0" xfId="0" applyNumberFormat="1"/>
    <xf numFmtId="0" fontId="0" fillId="0" borderId="5" xfId="0" applyBorder="1"/>
    <xf numFmtId="3" fontId="0" fillId="0" borderId="5" xfId="0" applyNumberFormat="1" applyBorder="1"/>
    <xf numFmtId="9" fontId="0" fillId="0" borderId="5" xfId="1" applyFont="1" applyBorder="1"/>
    <xf numFmtId="9" fontId="0" fillId="0" borderId="8" xfId="1" applyFont="1" applyBorder="1"/>
    <xf numFmtId="0" fontId="2" fillId="0" borderId="10" xfId="0" applyFont="1" applyBorder="1"/>
    <xf numFmtId="0" fontId="2" fillId="0" borderId="11" xfId="0" applyFont="1" applyBorder="1"/>
    <xf numFmtId="0" fontId="0" fillId="0" borderId="10" xfId="0" applyBorder="1"/>
    <xf numFmtId="1" fontId="0" fillId="0" borderId="12" xfId="1" applyNumberFormat="1" applyFont="1" applyBorder="1"/>
    <xf numFmtId="1" fontId="0" fillId="0" borderId="11" xfId="1" applyNumberFormat="1" applyFont="1" applyBorder="1"/>
    <xf numFmtId="1" fontId="0" fillId="0" borderId="5" xfId="0" applyNumberFormat="1" applyBorder="1"/>
    <xf numFmtId="0" fontId="0" fillId="0" borderId="13" xfId="0" applyBorder="1"/>
    <xf numFmtId="1" fontId="0" fillId="0" borderId="14" xfId="0" applyNumberFormat="1" applyBorder="1"/>
    <xf numFmtId="0" fontId="0" fillId="0" borderId="7" xfId="0" applyBorder="1"/>
    <xf numFmtId="0" fontId="0" fillId="0" borderId="3" xfId="0" applyBorder="1"/>
    <xf numFmtId="0" fontId="0" fillId="0" borderId="11" xfId="0" applyBorder="1"/>
    <xf numFmtId="0" fontId="0" fillId="0" borderId="2" xfId="0" applyBorder="1"/>
    <xf numFmtId="9" fontId="0" fillId="0" borderId="7" xfId="1" applyFont="1" applyBorder="1"/>
    <xf numFmtId="0" fontId="0" fillId="0" borderId="8" xfId="0" applyBorder="1"/>
    <xf numFmtId="2" fontId="0" fillId="0" borderId="4" xfId="1" applyNumberFormat="1" applyFont="1" applyBorder="1"/>
    <xf numFmtId="2" fontId="0" fillId="0" borderId="6" xfId="1" applyNumberFormat="1" applyFont="1" applyBorder="1"/>
    <xf numFmtId="2" fontId="0" fillId="0" borderId="7" xfId="0" applyNumberFormat="1" applyBorder="1"/>
    <xf numFmtId="0" fontId="3" fillId="0" borderId="0" xfId="0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Sensitivity Graph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'Sensitivity analysis'!$K$11</c:f>
              <c:strCache>
                <c:ptCount val="1"/>
                <c:pt idx="0">
                  <c:v>Deviation from base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'Sensitivity analysis'!$K$12:$K$14</c:f>
              <c:numCache>
                <c:formatCode>0.00</c:formatCode>
                <c:ptCount val="3"/>
                <c:pt idx="0">
                  <c:v>-0.3</c:v>
                </c:pt>
                <c:pt idx="1">
                  <c:v>0</c:v>
                </c:pt>
                <c:pt idx="2">
                  <c:v>0.3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2C3-45C8-8921-2D03A610C56E}"/>
            </c:ext>
          </c:extLst>
        </c:ser>
        <c:ser>
          <c:idx val="1"/>
          <c:order val="1"/>
          <c:tx>
            <c:strRef>
              <c:f>'Sensitivity analysis'!$M$11</c:f>
              <c:strCache>
                <c:ptCount val="1"/>
                <c:pt idx="0">
                  <c:v>NPV (Eqp cost)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'Sensitivity analysis'!$M$12:$M$14</c:f>
              <c:numCache>
                <c:formatCode>General</c:formatCode>
                <c:ptCount val="3"/>
                <c:pt idx="0">
                  <c:v>2599</c:v>
                </c:pt>
                <c:pt idx="1">
                  <c:v>1048</c:v>
                </c:pt>
                <c:pt idx="2">
                  <c:v>-503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2C3-45C8-8921-2D03A610C56E}"/>
            </c:ext>
          </c:extLst>
        </c:ser>
        <c:ser>
          <c:idx val="2"/>
          <c:order val="2"/>
          <c:tx>
            <c:strRef>
              <c:f>'Sensitivity analysis'!$M$16</c:f>
              <c:strCache>
                <c:ptCount val="1"/>
                <c:pt idx="0">
                  <c:v>NPV (Price)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val>
            <c:numRef>
              <c:f>'Sensitivity analysis'!$M$17:$M$19</c:f>
              <c:numCache>
                <c:formatCode>General</c:formatCode>
                <c:ptCount val="3"/>
                <c:pt idx="0">
                  <c:v>-9852</c:v>
                </c:pt>
                <c:pt idx="1">
                  <c:v>1048</c:v>
                </c:pt>
                <c:pt idx="2">
                  <c:v>11949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2C3-45C8-8921-2D03A610C5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5985024"/>
        <c:axId val="155985440"/>
      </c:lineChart>
      <c:catAx>
        <c:axId val="155985024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5985440"/>
        <c:crosses val="autoZero"/>
        <c:auto val="1"/>
        <c:lblAlgn val="ctr"/>
        <c:lblOffset val="100"/>
        <c:noMultiLvlLbl val="0"/>
      </c:catAx>
      <c:valAx>
        <c:axId val="1559854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598502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98425</xdr:colOff>
      <xdr:row>21</xdr:row>
      <xdr:rowOff>174625</xdr:rowOff>
    </xdr:from>
    <xdr:to>
      <xdr:col>16</xdr:col>
      <xdr:colOff>22225</xdr:colOff>
      <xdr:row>36</xdr:row>
      <xdr:rowOff>136525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A685CDC-9C49-A0F3-7C44-0854526C305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A7181D-AEC4-4CAF-AC47-4BD41750F20C}">
  <dimension ref="D3:L58"/>
  <sheetViews>
    <sheetView tabSelected="1" topLeftCell="C30" workbookViewId="0">
      <selection activeCell="H12" sqref="H12"/>
    </sheetView>
  </sheetViews>
  <sheetFormatPr defaultRowHeight="14.5" x14ac:dyDescent="0.35"/>
  <cols>
    <col min="4" max="4" width="64.7265625" customWidth="1"/>
    <col min="5" max="5" width="10.26953125" bestFit="1" customWidth="1"/>
    <col min="6" max="6" width="9.26953125" bestFit="1" customWidth="1"/>
  </cols>
  <sheetData>
    <row r="3" spans="4:5" ht="15" thickBot="1" x14ac:dyDescent="0.4"/>
    <row r="4" spans="4:5" ht="15" thickBot="1" x14ac:dyDescent="0.4">
      <c r="D4" s="27" t="s">
        <v>46</v>
      </c>
      <c r="E4" s="28" t="s">
        <v>47</v>
      </c>
    </row>
    <row r="5" spans="4:5" x14ac:dyDescent="0.35">
      <c r="D5" s="8" t="s">
        <v>2</v>
      </c>
      <c r="E5" s="23">
        <v>7750</v>
      </c>
    </row>
    <row r="6" spans="4:5" x14ac:dyDescent="0.35">
      <c r="D6" s="8" t="s">
        <v>3</v>
      </c>
      <c r="E6" s="23">
        <v>639</v>
      </c>
    </row>
    <row r="7" spans="4:5" x14ac:dyDescent="0.35">
      <c r="D7" s="8" t="s">
        <v>0</v>
      </c>
      <c r="E7" s="24">
        <v>10000</v>
      </c>
    </row>
    <row r="8" spans="4:5" x14ac:dyDescent="0.35">
      <c r="D8" s="8" t="s">
        <v>1</v>
      </c>
      <c r="E8" s="25">
        <v>0.15</v>
      </c>
    </row>
    <row r="9" spans="4:5" x14ac:dyDescent="0.35">
      <c r="D9" s="8" t="s">
        <v>4</v>
      </c>
      <c r="E9" s="23">
        <v>1.5</v>
      </c>
    </row>
    <row r="10" spans="4:5" x14ac:dyDescent="0.35">
      <c r="D10" s="8" t="s">
        <v>5</v>
      </c>
      <c r="E10" s="25">
        <v>0.04</v>
      </c>
    </row>
    <row r="11" spans="4:5" x14ac:dyDescent="0.35">
      <c r="D11" s="8" t="s">
        <v>6</v>
      </c>
      <c r="E11" s="23">
        <v>1.07</v>
      </c>
    </row>
    <row r="12" spans="4:5" x14ac:dyDescent="0.35">
      <c r="D12" s="8" t="s">
        <v>7</v>
      </c>
      <c r="E12" s="25">
        <v>0.03</v>
      </c>
    </row>
    <row r="13" spans="4:5" x14ac:dyDescent="0.35">
      <c r="D13" s="8" t="s">
        <v>8</v>
      </c>
      <c r="E13" s="23">
        <v>2120</v>
      </c>
    </row>
    <row r="14" spans="4:5" x14ac:dyDescent="0.35">
      <c r="D14" s="8" t="s">
        <v>9</v>
      </c>
      <c r="E14" s="25">
        <v>0.03</v>
      </c>
    </row>
    <row r="15" spans="4:5" x14ac:dyDescent="0.35">
      <c r="D15" s="8" t="s">
        <v>11</v>
      </c>
      <c r="E15" s="25">
        <v>0.1</v>
      </c>
    </row>
    <row r="16" spans="4:5" x14ac:dyDescent="0.35">
      <c r="D16" s="8" t="s">
        <v>10</v>
      </c>
      <c r="E16" s="25">
        <v>0.4</v>
      </c>
    </row>
    <row r="17" spans="4:12" ht="15" thickBot="1" x14ac:dyDescent="0.4">
      <c r="D17" s="16" t="s">
        <v>12</v>
      </c>
      <c r="E17" s="26">
        <v>0.15</v>
      </c>
    </row>
    <row r="19" spans="4:12" ht="15" thickBot="1" x14ac:dyDescent="0.4"/>
    <row r="20" spans="4:12" ht="15" thickBot="1" x14ac:dyDescent="0.4">
      <c r="D20" s="29" t="s">
        <v>24</v>
      </c>
      <c r="E20" s="30">
        <v>0</v>
      </c>
      <c r="F20" s="30">
        <v>1</v>
      </c>
      <c r="G20" s="30">
        <v>2</v>
      </c>
      <c r="H20" s="30">
        <v>3</v>
      </c>
      <c r="I20" s="31">
        <v>4</v>
      </c>
      <c r="J20" s="3"/>
      <c r="K20" s="2"/>
      <c r="L20" s="2"/>
    </row>
    <row r="21" spans="4:12" x14ac:dyDescent="0.35">
      <c r="D21" s="8" t="s">
        <v>13</v>
      </c>
      <c r="E21" s="9"/>
      <c r="F21" s="9">
        <f>E7</f>
        <v>10000</v>
      </c>
      <c r="G21" s="9">
        <f>F21*(1+$E$8)</f>
        <v>11500</v>
      </c>
      <c r="H21" s="9">
        <f t="shared" ref="H21:I21" si="0">G21*(1+$E$8)</f>
        <v>13224.999999999998</v>
      </c>
      <c r="I21" s="10">
        <f t="shared" si="0"/>
        <v>15208.749999999996</v>
      </c>
      <c r="J21" s="3"/>
      <c r="K21" s="3"/>
      <c r="L21" s="2"/>
    </row>
    <row r="22" spans="4:12" x14ac:dyDescent="0.35">
      <c r="D22" s="8" t="s">
        <v>14</v>
      </c>
      <c r="E22" s="11"/>
      <c r="F22" s="12">
        <f>E9</f>
        <v>1.5</v>
      </c>
      <c r="G22" s="12">
        <f>F22*(1+$E$10)</f>
        <v>1.56</v>
      </c>
      <c r="H22" s="12">
        <f t="shared" ref="H22:I22" si="1">G22*(1+$E$10)</f>
        <v>1.6224000000000001</v>
      </c>
      <c r="I22" s="13">
        <f t="shared" si="1"/>
        <v>1.6872960000000001</v>
      </c>
      <c r="J22" s="3"/>
      <c r="K22" s="3"/>
      <c r="L22" s="2"/>
    </row>
    <row r="23" spans="4:12" x14ac:dyDescent="0.35">
      <c r="D23" s="8" t="s">
        <v>15</v>
      </c>
      <c r="E23" s="11"/>
      <c r="F23" s="12">
        <f>E11</f>
        <v>1.07</v>
      </c>
      <c r="G23" s="12">
        <f>F23*(1+$E$12)</f>
        <v>1.1021000000000001</v>
      </c>
      <c r="H23" s="12">
        <f t="shared" ref="H23:I23" si="2">G23*(1+$E$12)</f>
        <v>1.1351630000000001</v>
      </c>
      <c r="I23" s="13">
        <f t="shared" si="2"/>
        <v>1.1692178900000001</v>
      </c>
      <c r="J23" s="3"/>
      <c r="K23" s="3"/>
      <c r="L23" s="2"/>
    </row>
    <row r="24" spans="4:12" x14ac:dyDescent="0.35">
      <c r="D24" s="8" t="s">
        <v>16</v>
      </c>
      <c r="E24" s="11"/>
      <c r="F24" s="9">
        <f>E13</f>
        <v>2120</v>
      </c>
      <c r="G24" s="9">
        <f>F24*(1+$E$14)</f>
        <v>2183.6</v>
      </c>
      <c r="H24" s="9">
        <f t="shared" ref="H24:I24" si="3">G24*(1+$E$14)</f>
        <v>2249.1080000000002</v>
      </c>
      <c r="I24" s="10">
        <f t="shared" si="3"/>
        <v>2316.5812400000004</v>
      </c>
      <c r="J24" s="3"/>
      <c r="K24" s="3"/>
      <c r="L24" s="2"/>
    </row>
    <row r="25" spans="4:12" x14ac:dyDescent="0.35">
      <c r="D25" s="8" t="s">
        <v>17</v>
      </c>
      <c r="E25" s="11"/>
      <c r="F25" s="9">
        <f>F21*F22</f>
        <v>15000</v>
      </c>
      <c r="G25" s="9">
        <f t="shared" ref="G25:I25" si="4">G21*G22</f>
        <v>17940</v>
      </c>
      <c r="H25" s="9">
        <f t="shared" si="4"/>
        <v>21456.239999999998</v>
      </c>
      <c r="I25" s="10">
        <f t="shared" si="4"/>
        <v>25661.663039999996</v>
      </c>
      <c r="J25" s="3"/>
      <c r="K25" s="3"/>
      <c r="L25" s="2"/>
    </row>
    <row r="26" spans="4:12" x14ac:dyDescent="0.35">
      <c r="D26" s="8" t="s">
        <v>18</v>
      </c>
      <c r="E26" s="9">
        <f>$E$17*F25</f>
        <v>2250</v>
      </c>
      <c r="F26" s="9">
        <f t="shared" ref="F26:H26" si="5">$E$17*G25</f>
        <v>2691</v>
      </c>
      <c r="G26" s="9">
        <f t="shared" si="5"/>
        <v>3218.4359999999997</v>
      </c>
      <c r="H26" s="9">
        <f t="shared" si="5"/>
        <v>3849.2494559999991</v>
      </c>
      <c r="I26" s="10">
        <v>0</v>
      </c>
      <c r="J26" s="3"/>
      <c r="K26" s="3"/>
      <c r="L26" s="2"/>
    </row>
    <row r="27" spans="4:12" x14ac:dyDescent="0.35">
      <c r="D27" s="8" t="s">
        <v>19</v>
      </c>
      <c r="E27" s="9">
        <f>E5</f>
        <v>7750</v>
      </c>
      <c r="F27" s="9"/>
      <c r="G27" s="9"/>
      <c r="H27" s="9"/>
      <c r="I27" s="10"/>
      <c r="J27" s="3"/>
      <c r="K27" s="3"/>
      <c r="L27" s="2"/>
    </row>
    <row r="28" spans="4:12" x14ac:dyDescent="0.35">
      <c r="D28" s="8" t="s">
        <v>20</v>
      </c>
      <c r="E28" s="9"/>
      <c r="F28" s="14">
        <v>0.33329999999999999</v>
      </c>
      <c r="G28" s="14">
        <v>0.44450000000000001</v>
      </c>
      <c r="H28" s="14">
        <v>0.14810000000000001</v>
      </c>
      <c r="I28" s="15">
        <v>7.4099999999999999E-2</v>
      </c>
      <c r="J28" s="3"/>
      <c r="K28" s="3"/>
      <c r="L28" s="2"/>
    </row>
    <row r="29" spans="4:12" x14ac:dyDescent="0.35">
      <c r="D29" s="8" t="s">
        <v>21</v>
      </c>
      <c r="E29" s="9"/>
      <c r="F29" s="9">
        <f>$E$27*F28</f>
        <v>2583.0749999999998</v>
      </c>
      <c r="G29" s="9">
        <f t="shared" ref="G29:I29" si="6">$E$27*G28</f>
        <v>3444.875</v>
      </c>
      <c r="H29" s="9">
        <f t="shared" si="6"/>
        <v>1147.7750000000001</v>
      </c>
      <c r="I29" s="10">
        <f t="shared" si="6"/>
        <v>574.27499999999998</v>
      </c>
      <c r="J29" s="3"/>
      <c r="K29" s="3"/>
      <c r="L29" s="2"/>
    </row>
    <row r="30" spans="4:12" ht="15" thickBot="1" x14ac:dyDescent="0.4">
      <c r="D30" s="16" t="s">
        <v>22</v>
      </c>
      <c r="E30" s="17"/>
      <c r="F30" s="17">
        <f>E27-F29</f>
        <v>5166.9250000000002</v>
      </c>
      <c r="G30" s="17">
        <f>F30-G29</f>
        <v>1722.0500000000002</v>
      </c>
      <c r="H30" s="17">
        <f t="shared" ref="H30:I30" si="7">G30-H29</f>
        <v>574.27500000000009</v>
      </c>
      <c r="I30" s="18">
        <f t="shared" si="7"/>
        <v>0</v>
      </c>
      <c r="J30" s="4"/>
      <c r="K30" s="4"/>
    </row>
    <row r="31" spans="4:12" x14ac:dyDescent="0.35">
      <c r="E31" s="4"/>
      <c r="F31" s="4"/>
      <c r="G31" s="4"/>
      <c r="H31" s="4"/>
      <c r="I31" s="4"/>
    </row>
    <row r="32" spans="4:12" ht="15" thickBot="1" x14ac:dyDescent="0.4"/>
    <row r="33" spans="4:9" x14ac:dyDescent="0.35">
      <c r="D33" s="5" t="s">
        <v>23</v>
      </c>
      <c r="E33" s="6">
        <v>0</v>
      </c>
      <c r="F33" s="6">
        <v>1</v>
      </c>
      <c r="G33" s="6">
        <v>2</v>
      </c>
      <c r="H33" s="6">
        <v>3</v>
      </c>
      <c r="I33" s="7">
        <v>4</v>
      </c>
    </row>
    <row r="34" spans="4:9" x14ac:dyDescent="0.35">
      <c r="D34" s="8" t="s">
        <v>17</v>
      </c>
      <c r="E34" s="4"/>
      <c r="F34" s="4">
        <f>F25</f>
        <v>15000</v>
      </c>
      <c r="G34" s="4">
        <f t="shared" ref="G34:I34" si="8">G25</f>
        <v>17940</v>
      </c>
      <c r="H34" s="4">
        <f t="shared" si="8"/>
        <v>21456.239999999998</v>
      </c>
      <c r="I34" s="32">
        <f t="shared" si="8"/>
        <v>25661.663039999996</v>
      </c>
    </row>
    <row r="35" spans="4:9" x14ac:dyDescent="0.35">
      <c r="D35" s="8" t="s">
        <v>25</v>
      </c>
      <c r="F35" s="4">
        <f>F23*F21</f>
        <v>10700</v>
      </c>
      <c r="G35" s="4">
        <f t="shared" ref="G35:I35" si="9">G23*G21</f>
        <v>12674.150000000001</v>
      </c>
      <c r="H35" s="4">
        <f t="shared" si="9"/>
        <v>15012.530675</v>
      </c>
      <c r="I35" s="32">
        <f t="shared" si="9"/>
        <v>17782.342584537499</v>
      </c>
    </row>
    <row r="36" spans="4:9" x14ac:dyDescent="0.35">
      <c r="D36" s="8" t="s">
        <v>26</v>
      </c>
      <c r="F36" s="4">
        <f>F24</f>
        <v>2120</v>
      </c>
      <c r="G36" s="4">
        <f t="shared" ref="G36:I36" si="10">G24</f>
        <v>2183.6</v>
      </c>
      <c r="H36" s="4">
        <f t="shared" si="10"/>
        <v>2249.1080000000002</v>
      </c>
      <c r="I36" s="32">
        <f t="shared" si="10"/>
        <v>2316.5812400000004</v>
      </c>
    </row>
    <row r="37" spans="4:9" x14ac:dyDescent="0.35">
      <c r="D37" s="8" t="s">
        <v>27</v>
      </c>
      <c r="F37" s="4">
        <f>F29</f>
        <v>2583.0749999999998</v>
      </c>
      <c r="G37" s="4">
        <f t="shared" ref="G37:I37" si="11">G29</f>
        <v>3444.875</v>
      </c>
      <c r="H37" s="4">
        <f t="shared" si="11"/>
        <v>1147.7750000000001</v>
      </c>
      <c r="I37" s="32">
        <f t="shared" si="11"/>
        <v>574.27499999999998</v>
      </c>
    </row>
    <row r="38" spans="4:9" x14ac:dyDescent="0.35">
      <c r="D38" s="8" t="s">
        <v>28</v>
      </c>
      <c r="F38" s="4">
        <f>F34-F35-F36-F37</f>
        <v>-403.07499999999982</v>
      </c>
      <c r="G38" s="4">
        <f t="shared" ref="G38:I38" si="12">G34-G35-G36-G37</f>
        <v>-362.62500000000136</v>
      </c>
      <c r="H38" s="4">
        <f t="shared" si="12"/>
        <v>3046.8263249999977</v>
      </c>
      <c r="I38" s="32">
        <f t="shared" si="12"/>
        <v>4988.4642154624971</v>
      </c>
    </row>
    <row r="39" spans="4:9" x14ac:dyDescent="0.35">
      <c r="D39" s="8" t="s">
        <v>29</v>
      </c>
      <c r="F39" s="4">
        <f>F38*$E$16</f>
        <v>-161.22999999999993</v>
      </c>
      <c r="G39" s="4">
        <f t="shared" ref="G39:I39" si="13">G38*$E$16</f>
        <v>-145.05000000000055</v>
      </c>
      <c r="H39" s="4">
        <f t="shared" si="13"/>
        <v>1218.7305299999991</v>
      </c>
      <c r="I39" s="32">
        <f t="shared" si="13"/>
        <v>1995.385686184999</v>
      </c>
    </row>
    <row r="40" spans="4:9" x14ac:dyDescent="0.35">
      <c r="D40" s="33" t="s">
        <v>30</v>
      </c>
      <c r="E40" s="19"/>
      <c r="F40" s="20">
        <f>F38-F39</f>
        <v>-241.84499999999989</v>
      </c>
      <c r="G40" s="20">
        <f t="shared" ref="G40:I40" si="14">G38-G39</f>
        <v>-217.57500000000081</v>
      </c>
      <c r="H40" s="20">
        <f t="shared" si="14"/>
        <v>1828.0957949999986</v>
      </c>
      <c r="I40" s="34">
        <f t="shared" si="14"/>
        <v>2993.0785292774981</v>
      </c>
    </row>
    <row r="41" spans="4:9" x14ac:dyDescent="0.35">
      <c r="D41" s="8" t="s">
        <v>31</v>
      </c>
      <c r="F41" s="4">
        <f>F37</f>
        <v>2583.0749999999998</v>
      </c>
      <c r="G41" s="4">
        <f t="shared" ref="G41:I41" si="15">G37</f>
        <v>3444.875</v>
      </c>
      <c r="H41" s="4">
        <f t="shared" si="15"/>
        <v>1147.7750000000001</v>
      </c>
      <c r="I41" s="32">
        <f t="shared" si="15"/>
        <v>574.27499999999998</v>
      </c>
    </row>
    <row r="42" spans="4:9" x14ac:dyDescent="0.35">
      <c r="D42" s="8" t="s">
        <v>19</v>
      </c>
      <c r="E42" s="4">
        <f>-E27</f>
        <v>-7750</v>
      </c>
      <c r="I42" s="23"/>
    </row>
    <row r="43" spans="4:9" x14ac:dyDescent="0.35">
      <c r="D43" s="8" t="s">
        <v>32</v>
      </c>
      <c r="I43" s="23">
        <f>E6</f>
        <v>639</v>
      </c>
    </row>
    <row r="44" spans="4:9" x14ac:dyDescent="0.35">
      <c r="D44" s="8" t="s">
        <v>33</v>
      </c>
      <c r="I44" s="32">
        <f>-I43*E16</f>
        <v>-255.60000000000002</v>
      </c>
    </row>
    <row r="45" spans="4:9" x14ac:dyDescent="0.35">
      <c r="D45" s="8" t="s">
        <v>34</v>
      </c>
      <c r="E45" s="4">
        <f>-E26</f>
        <v>-2250</v>
      </c>
      <c r="F45" s="4">
        <f>E26-F26</f>
        <v>-441</v>
      </c>
      <c r="G45" s="4">
        <f t="shared" ref="G45:I45" si="16">F26-G26</f>
        <v>-527.43599999999969</v>
      </c>
      <c r="H45" s="4">
        <f t="shared" si="16"/>
        <v>-630.81345599999941</v>
      </c>
      <c r="I45" s="32">
        <f t="shared" si="16"/>
        <v>3849.2494559999991</v>
      </c>
    </row>
    <row r="46" spans="4:9" ht="15" thickBot="1" x14ac:dyDescent="0.4">
      <c r="D46" s="16" t="s">
        <v>35</v>
      </c>
      <c r="E46" s="35">
        <f>SUM(E40:E45)</f>
        <v>-10000</v>
      </c>
      <c r="F46" s="17">
        <f t="shared" ref="F46:I46" si="17">SUM(F40:F45)</f>
        <v>1900.23</v>
      </c>
      <c r="G46" s="17">
        <f t="shared" si="17"/>
        <v>2699.8639999999996</v>
      </c>
      <c r="H46" s="17">
        <f t="shared" si="17"/>
        <v>2345.0573389999995</v>
      </c>
      <c r="I46" s="18">
        <f t="shared" si="17"/>
        <v>7800.0029852774969</v>
      </c>
    </row>
    <row r="49" spans="4:5" x14ac:dyDescent="0.35">
      <c r="D49" t="s">
        <v>36</v>
      </c>
      <c r="E49" s="21">
        <f>NPV(E15,F46:I46)+E46</f>
        <v>1048.1576587511045</v>
      </c>
    </row>
    <row r="50" spans="4:5" x14ac:dyDescent="0.35">
      <c r="D50" t="s">
        <v>37</v>
      </c>
      <c r="E50" s="22">
        <f>IRR(E46:I46)</f>
        <v>0.13786566534176892</v>
      </c>
    </row>
    <row r="56" spans="4:5" x14ac:dyDescent="0.35">
      <c r="D56" s="44" t="s">
        <v>51</v>
      </c>
    </row>
    <row r="57" spans="4:5" x14ac:dyDescent="0.35">
      <c r="D57" s="44" t="s">
        <v>52</v>
      </c>
    </row>
    <row r="58" spans="4:5" x14ac:dyDescent="0.35">
      <c r="D58" s="44" t="s">
        <v>53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1A3EBF-9650-4464-AA1F-F1E98E869C8A}">
  <dimension ref="D3:M50"/>
  <sheetViews>
    <sheetView topLeftCell="C15" zoomScale="95" zoomScaleNormal="95" workbookViewId="0">
      <selection activeCell="H7" sqref="H7"/>
    </sheetView>
  </sheetViews>
  <sheetFormatPr defaultRowHeight="14.5" x14ac:dyDescent="0.35"/>
  <cols>
    <col min="4" max="4" width="34.54296875" bestFit="1" customWidth="1"/>
    <col min="5" max="5" width="10.81640625" bestFit="1" customWidth="1"/>
    <col min="6" max="6" width="9.26953125" bestFit="1" customWidth="1"/>
    <col min="12" max="12" width="17.81640625" bestFit="1" customWidth="1"/>
    <col min="13" max="13" width="13.81640625" bestFit="1" customWidth="1"/>
  </cols>
  <sheetData>
    <row r="3" spans="4:13" ht="15" thickBot="1" x14ac:dyDescent="0.4"/>
    <row r="4" spans="4:13" ht="15" thickBot="1" x14ac:dyDescent="0.4">
      <c r="D4" s="29" t="s">
        <v>46</v>
      </c>
      <c r="E4" s="37"/>
    </row>
    <row r="5" spans="4:13" x14ac:dyDescent="0.35">
      <c r="D5" s="8" t="s">
        <v>2</v>
      </c>
      <c r="E5" s="23">
        <v>7750</v>
      </c>
    </row>
    <row r="6" spans="4:13" x14ac:dyDescent="0.35">
      <c r="D6" s="8" t="s">
        <v>3</v>
      </c>
      <c r="E6" s="23">
        <v>639</v>
      </c>
    </row>
    <row r="7" spans="4:13" x14ac:dyDescent="0.35">
      <c r="D7" s="8" t="s">
        <v>0</v>
      </c>
      <c r="E7" s="24">
        <v>8968.2192356022479</v>
      </c>
    </row>
    <row r="8" spans="4:13" x14ac:dyDescent="0.35">
      <c r="D8" s="8" t="s">
        <v>1</v>
      </c>
      <c r="E8" s="25">
        <v>0.15</v>
      </c>
    </row>
    <row r="9" spans="4:13" x14ac:dyDescent="0.35">
      <c r="D9" s="8" t="s">
        <v>4</v>
      </c>
      <c r="E9" s="23">
        <v>1.5</v>
      </c>
    </row>
    <row r="10" spans="4:13" ht="15" thickBot="1" x14ac:dyDescent="0.4">
      <c r="D10" s="8" t="s">
        <v>5</v>
      </c>
      <c r="E10" s="25">
        <v>0.04</v>
      </c>
    </row>
    <row r="11" spans="4:13" x14ac:dyDescent="0.35">
      <c r="D11" s="8" t="s">
        <v>6</v>
      </c>
      <c r="E11" s="23">
        <v>1.07</v>
      </c>
      <c r="K11" s="5" t="s">
        <v>45</v>
      </c>
      <c r="L11" s="38" t="s">
        <v>48</v>
      </c>
      <c r="M11" s="36" t="s">
        <v>49</v>
      </c>
    </row>
    <row r="12" spans="4:13" x14ac:dyDescent="0.35">
      <c r="D12" s="8" t="s">
        <v>7</v>
      </c>
      <c r="E12" s="25">
        <v>0.03</v>
      </c>
      <c r="K12" s="41">
        <v>-0.3</v>
      </c>
      <c r="L12">
        <f>L13*(1-0.3)</f>
        <v>5425</v>
      </c>
      <c r="M12" s="23">
        <v>2599</v>
      </c>
    </row>
    <row r="13" spans="4:13" x14ac:dyDescent="0.35">
      <c r="D13" s="8" t="s">
        <v>8</v>
      </c>
      <c r="E13" s="23">
        <v>2120</v>
      </c>
      <c r="K13" s="41">
        <v>0</v>
      </c>
      <c r="L13">
        <v>7750</v>
      </c>
      <c r="M13" s="23">
        <v>1048</v>
      </c>
    </row>
    <row r="14" spans="4:13" ht="15" thickBot="1" x14ac:dyDescent="0.4">
      <c r="D14" s="8" t="s">
        <v>9</v>
      </c>
      <c r="E14" s="25">
        <v>0.03</v>
      </c>
      <c r="K14" s="42">
        <v>0.3</v>
      </c>
      <c r="L14" s="35">
        <f>L13*(1+0.3)</f>
        <v>10075</v>
      </c>
      <c r="M14" s="40">
        <f>-503</f>
        <v>-503</v>
      </c>
    </row>
    <row r="15" spans="4:13" ht="15" thickBot="1" x14ac:dyDescent="0.4">
      <c r="D15" s="8" t="s">
        <v>11</v>
      </c>
      <c r="E15" s="25">
        <f>10%</f>
        <v>0.1</v>
      </c>
    </row>
    <row r="16" spans="4:13" x14ac:dyDescent="0.35">
      <c r="D16" s="8" t="s">
        <v>10</v>
      </c>
      <c r="E16" s="25">
        <v>0.4</v>
      </c>
      <c r="K16" s="5" t="s">
        <v>45</v>
      </c>
      <c r="L16" s="38" t="s">
        <v>54</v>
      </c>
      <c r="M16" s="36" t="s">
        <v>50</v>
      </c>
    </row>
    <row r="17" spans="4:13" ht="15" thickBot="1" x14ac:dyDescent="0.4">
      <c r="D17" s="16" t="s">
        <v>12</v>
      </c>
      <c r="E17" s="26">
        <v>0.15</v>
      </c>
      <c r="K17" s="41">
        <v>-0.3</v>
      </c>
      <c r="L17">
        <f>L18*(1-0.3)</f>
        <v>1.0499999999999998</v>
      </c>
      <c r="M17" s="23">
        <v>-9852</v>
      </c>
    </row>
    <row r="18" spans="4:13" x14ac:dyDescent="0.35">
      <c r="K18" s="41">
        <v>0</v>
      </c>
      <c r="L18">
        <v>1.5</v>
      </c>
      <c r="M18" s="23">
        <v>1048</v>
      </c>
    </row>
    <row r="19" spans="4:13" ht="15" thickBot="1" x14ac:dyDescent="0.4">
      <c r="K19" s="42">
        <v>0.3</v>
      </c>
      <c r="L19" s="35">
        <f>L18*(1+0.3)</f>
        <v>1.9500000000000002</v>
      </c>
      <c r="M19" s="40">
        <v>11949</v>
      </c>
    </row>
    <row r="20" spans="4:13" ht="15" thickBot="1" x14ac:dyDescent="0.4">
      <c r="D20" s="29" t="s">
        <v>24</v>
      </c>
      <c r="E20" s="30">
        <v>0</v>
      </c>
      <c r="F20" s="30">
        <v>1</v>
      </c>
      <c r="G20" s="30">
        <v>2</v>
      </c>
      <c r="H20" s="30">
        <v>3</v>
      </c>
      <c r="I20" s="31">
        <v>4</v>
      </c>
      <c r="J20" s="3"/>
      <c r="K20" s="2"/>
      <c r="L20" s="2"/>
    </row>
    <row r="21" spans="4:13" x14ac:dyDescent="0.35">
      <c r="D21" s="8" t="s">
        <v>13</v>
      </c>
      <c r="E21" s="9"/>
      <c r="F21" s="9">
        <f>E7</f>
        <v>8968.2192356022479</v>
      </c>
      <c r="G21" s="9">
        <f>F21*(1+$E$8)</f>
        <v>10313.452120942584</v>
      </c>
      <c r="H21" s="9">
        <f t="shared" ref="H21:I21" si="0">G21*(1+$E$8)</f>
        <v>11860.469939083971</v>
      </c>
      <c r="I21" s="10">
        <f t="shared" si="0"/>
        <v>13639.540429946564</v>
      </c>
      <c r="J21" s="3"/>
      <c r="K21" s="3"/>
      <c r="L21" s="2"/>
    </row>
    <row r="22" spans="4:13" x14ac:dyDescent="0.35">
      <c r="D22" s="8" t="s">
        <v>14</v>
      </c>
      <c r="E22" s="11"/>
      <c r="F22" s="12">
        <f>E9</f>
        <v>1.5</v>
      </c>
      <c r="G22" s="12">
        <f>F22*(1+$E$10)</f>
        <v>1.56</v>
      </c>
      <c r="H22" s="12">
        <f t="shared" ref="H22:I22" si="1">G22*(1+$E$10)</f>
        <v>1.6224000000000001</v>
      </c>
      <c r="I22" s="13">
        <f t="shared" si="1"/>
        <v>1.6872960000000001</v>
      </c>
      <c r="J22" s="3"/>
      <c r="K22" s="3"/>
      <c r="L22" s="2"/>
    </row>
    <row r="23" spans="4:13" x14ac:dyDescent="0.35">
      <c r="D23" s="8" t="s">
        <v>15</v>
      </c>
      <c r="E23" s="11"/>
      <c r="F23" s="12">
        <f>E11</f>
        <v>1.07</v>
      </c>
      <c r="G23" s="12">
        <f>F23*(1+$E$12)</f>
        <v>1.1021000000000001</v>
      </c>
      <c r="H23" s="12">
        <f t="shared" ref="H23:I23" si="2">G23*(1+$E$12)</f>
        <v>1.1351630000000001</v>
      </c>
      <c r="I23" s="13">
        <f t="shared" si="2"/>
        <v>1.1692178900000001</v>
      </c>
      <c r="J23" s="3"/>
      <c r="K23" s="3"/>
      <c r="L23" s="2"/>
    </row>
    <row r="24" spans="4:13" x14ac:dyDescent="0.35">
      <c r="D24" s="8" t="s">
        <v>16</v>
      </c>
      <c r="E24" s="11"/>
      <c r="F24" s="9">
        <f>E13</f>
        <v>2120</v>
      </c>
      <c r="G24" s="9">
        <f>F24*(1+$E$14)</f>
        <v>2183.6</v>
      </c>
      <c r="H24" s="9">
        <f t="shared" ref="H24:I24" si="3">G24*(1+$E$14)</f>
        <v>2249.1080000000002</v>
      </c>
      <c r="I24" s="10">
        <f t="shared" si="3"/>
        <v>2316.5812400000004</v>
      </c>
      <c r="J24" s="3"/>
      <c r="K24" s="3"/>
      <c r="L24" s="2"/>
    </row>
    <row r="25" spans="4:13" x14ac:dyDescent="0.35">
      <c r="D25" s="8" t="s">
        <v>17</v>
      </c>
      <c r="E25" s="11"/>
      <c r="F25" s="9">
        <f>F21*F22</f>
        <v>13452.328853403371</v>
      </c>
      <c r="G25" s="9">
        <f t="shared" ref="G25:I25" si="4">G21*G22</f>
        <v>16088.985308670432</v>
      </c>
      <c r="H25" s="9">
        <f t="shared" si="4"/>
        <v>19242.426429169835</v>
      </c>
      <c r="I25" s="10">
        <f t="shared" si="4"/>
        <v>23013.942009287119</v>
      </c>
      <c r="J25" s="3"/>
      <c r="K25" s="3"/>
      <c r="L25" s="2"/>
    </row>
    <row r="26" spans="4:13" x14ac:dyDescent="0.35">
      <c r="D26" s="8" t="s">
        <v>18</v>
      </c>
      <c r="E26" s="9">
        <f>$E$17*F25</f>
        <v>2017.8493280105056</v>
      </c>
      <c r="F26" s="9">
        <f t="shared" ref="F26:H26" si="5">$E$17*G25</f>
        <v>2413.3477963005648</v>
      </c>
      <c r="G26" s="9">
        <f t="shared" si="5"/>
        <v>2886.363964375475</v>
      </c>
      <c r="H26" s="9">
        <f t="shared" si="5"/>
        <v>3452.0913013930676</v>
      </c>
      <c r="I26" s="10">
        <v>0</v>
      </c>
      <c r="J26" s="3"/>
      <c r="K26" s="3"/>
      <c r="L26" s="2"/>
    </row>
    <row r="27" spans="4:13" x14ac:dyDescent="0.35">
      <c r="D27" s="8" t="s">
        <v>19</v>
      </c>
      <c r="E27" s="9">
        <f>E5</f>
        <v>7750</v>
      </c>
      <c r="F27" s="9"/>
      <c r="G27" s="9"/>
      <c r="H27" s="9"/>
      <c r="I27" s="10"/>
      <c r="J27" s="3"/>
      <c r="K27" s="3"/>
      <c r="L27" s="2"/>
    </row>
    <row r="28" spans="4:13" x14ac:dyDescent="0.35">
      <c r="D28" s="8" t="s">
        <v>20</v>
      </c>
      <c r="E28" s="9"/>
      <c r="F28" s="14">
        <v>0.33329999999999999</v>
      </c>
      <c r="G28" s="14">
        <v>0.44450000000000001</v>
      </c>
      <c r="H28" s="14">
        <v>0.14810000000000001</v>
      </c>
      <c r="I28" s="15">
        <v>7.4099999999999999E-2</v>
      </c>
      <c r="J28" s="3"/>
      <c r="K28" s="3"/>
      <c r="L28" s="2"/>
    </row>
    <row r="29" spans="4:13" x14ac:dyDescent="0.35">
      <c r="D29" s="8" t="s">
        <v>21</v>
      </c>
      <c r="E29" s="9"/>
      <c r="F29" s="9">
        <f>$E$27*F28</f>
        <v>2583.0749999999998</v>
      </c>
      <c r="G29" s="9">
        <f t="shared" ref="G29:I29" si="6">$E$27*G28</f>
        <v>3444.875</v>
      </c>
      <c r="H29" s="9">
        <f t="shared" si="6"/>
        <v>1147.7750000000001</v>
      </c>
      <c r="I29" s="10">
        <f t="shared" si="6"/>
        <v>574.27499999999998</v>
      </c>
      <c r="J29" s="3"/>
      <c r="K29" s="3"/>
      <c r="L29" s="2"/>
    </row>
    <row r="30" spans="4:13" ht="15" thickBot="1" x14ac:dyDescent="0.4">
      <c r="D30" s="16" t="s">
        <v>22</v>
      </c>
      <c r="E30" s="17"/>
      <c r="F30" s="17">
        <f>E27-F29</f>
        <v>5166.9250000000002</v>
      </c>
      <c r="G30" s="17">
        <f>F30-G29</f>
        <v>1722.0500000000002</v>
      </c>
      <c r="H30" s="17">
        <f t="shared" ref="H30:I30" si="7">G30-H29</f>
        <v>574.27500000000009</v>
      </c>
      <c r="I30" s="18">
        <f t="shared" si="7"/>
        <v>0</v>
      </c>
      <c r="J30" s="4"/>
      <c r="K30" s="4"/>
    </row>
    <row r="31" spans="4:13" x14ac:dyDescent="0.35">
      <c r="E31" s="4"/>
      <c r="F31" s="4"/>
      <c r="G31" s="4"/>
      <c r="H31" s="4"/>
      <c r="I31" s="4"/>
    </row>
    <row r="32" spans="4:13" ht="15" thickBot="1" x14ac:dyDescent="0.4"/>
    <row r="33" spans="4:9" ht="15" thickBot="1" x14ac:dyDescent="0.4">
      <c r="D33" s="29" t="s">
        <v>23</v>
      </c>
      <c r="E33" s="30">
        <v>0</v>
      </c>
      <c r="F33" s="30">
        <v>1</v>
      </c>
      <c r="G33" s="30">
        <v>2</v>
      </c>
      <c r="H33" s="30">
        <v>3</v>
      </c>
      <c r="I33" s="31">
        <v>4</v>
      </c>
    </row>
    <row r="34" spans="4:9" x14ac:dyDescent="0.35">
      <c r="D34" s="8" t="s">
        <v>17</v>
      </c>
      <c r="E34" s="4"/>
      <c r="F34" s="4">
        <f>F25</f>
        <v>13452.328853403371</v>
      </c>
      <c r="G34" s="4">
        <f t="shared" ref="G34:I34" si="8">G25</f>
        <v>16088.985308670432</v>
      </c>
      <c r="H34" s="4">
        <f t="shared" si="8"/>
        <v>19242.426429169835</v>
      </c>
      <c r="I34" s="32">
        <f t="shared" si="8"/>
        <v>23013.942009287119</v>
      </c>
    </row>
    <row r="35" spans="4:9" x14ac:dyDescent="0.35">
      <c r="D35" s="8" t="s">
        <v>25</v>
      </c>
      <c r="F35" s="4">
        <f>F23*F21</f>
        <v>9595.9945820944049</v>
      </c>
      <c r="G35" s="4">
        <f t="shared" ref="G35:I35" si="9">G23*G21</f>
        <v>11366.455582490822</v>
      </c>
      <c r="H35" s="4">
        <f t="shared" si="9"/>
        <v>13463.566637460379</v>
      </c>
      <c r="I35" s="32">
        <f t="shared" si="9"/>
        <v>15947.594682071816</v>
      </c>
    </row>
    <row r="36" spans="4:9" x14ac:dyDescent="0.35">
      <c r="D36" s="8" t="s">
        <v>26</v>
      </c>
      <c r="F36" s="4">
        <f>F24</f>
        <v>2120</v>
      </c>
      <c r="G36" s="4">
        <f t="shared" ref="G36:I36" si="10">G24</f>
        <v>2183.6</v>
      </c>
      <c r="H36" s="4">
        <f t="shared" si="10"/>
        <v>2249.1080000000002</v>
      </c>
      <c r="I36" s="32">
        <f t="shared" si="10"/>
        <v>2316.5812400000004</v>
      </c>
    </row>
    <row r="37" spans="4:9" x14ac:dyDescent="0.35">
      <c r="D37" s="8" t="s">
        <v>27</v>
      </c>
      <c r="F37" s="4">
        <f>F29</f>
        <v>2583.0749999999998</v>
      </c>
      <c r="G37" s="4">
        <f t="shared" ref="G37:I37" si="11">G29</f>
        <v>3444.875</v>
      </c>
      <c r="H37" s="4">
        <f t="shared" si="11"/>
        <v>1147.7750000000001</v>
      </c>
      <c r="I37" s="32">
        <f t="shared" si="11"/>
        <v>574.27499999999998</v>
      </c>
    </row>
    <row r="38" spans="4:9" x14ac:dyDescent="0.35">
      <c r="D38" s="8" t="s">
        <v>28</v>
      </c>
      <c r="F38" s="4">
        <f>F34-F35-F36-F37</f>
        <v>-846.74072869103384</v>
      </c>
      <c r="G38" s="4">
        <f t="shared" ref="G38:I38" si="12">G34-G35-G36-G37</f>
        <v>-905.94527382039041</v>
      </c>
      <c r="H38" s="4">
        <f t="shared" si="12"/>
        <v>2381.9767917094555</v>
      </c>
      <c r="I38" s="32">
        <f t="shared" si="12"/>
        <v>4175.4910872153023</v>
      </c>
    </row>
    <row r="39" spans="4:9" x14ac:dyDescent="0.35">
      <c r="D39" s="8" t="s">
        <v>29</v>
      </c>
      <c r="F39" s="4">
        <f>F38*$E$16</f>
        <v>-338.69629147641353</v>
      </c>
      <c r="G39" s="4">
        <f t="shared" ref="G39:I39" si="13">G38*$E$16</f>
        <v>-362.37810952815619</v>
      </c>
      <c r="H39" s="4">
        <f t="shared" si="13"/>
        <v>952.79071668378219</v>
      </c>
      <c r="I39" s="32">
        <f t="shared" si="13"/>
        <v>1670.1964348861211</v>
      </c>
    </row>
    <row r="40" spans="4:9" x14ac:dyDescent="0.35">
      <c r="D40" s="33" t="s">
        <v>30</v>
      </c>
      <c r="E40" s="19"/>
      <c r="F40" s="20">
        <f>F38-F39</f>
        <v>-508.0444372146203</v>
      </c>
      <c r="G40" s="20">
        <f t="shared" ref="G40:I40" si="14">G38-G39</f>
        <v>-543.56716429223422</v>
      </c>
      <c r="H40" s="20">
        <f t="shared" si="14"/>
        <v>1429.1860750256733</v>
      </c>
      <c r="I40" s="34">
        <f t="shared" si="14"/>
        <v>2505.2946523291812</v>
      </c>
    </row>
    <row r="41" spans="4:9" x14ac:dyDescent="0.35">
      <c r="D41" s="8" t="s">
        <v>31</v>
      </c>
      <c r="F41" s="4">
        <f>F37</f>
        <v>2583.0749999999998</v>
      </c>
      <c r="G41" s="4">
        <f t="shared" ref="G41:I41" si="15">G37</f>
        <v>3444.875</v>
      </c>
      <c r="H41" s="4">
        <f t="shared" si="15"/>
        <v>1147.7750000000001</v>
      </c>
      <c r="I41" s="32">
        <f t="shared" si="15"/>
        <v>574.27499999999998</v>
      </c>
    </row>
    <row r="42" spans="4:9" x14ac:dyDescent="0.35">
      <c r="D42" s="8" t="s">
        <v>19</v>
      </c>
      <c r="E42" s="4">
        <f>-E27</f>
        <v>-7750</v>
      </c>
      <c r="I42" s="23"/>
    </row>
    <row r="43" spans="4:9" x14ac:dyDescent="0.35">
      <c r="D43" s="8" t="s">
        <v>32</v>
      </c>
      <c r="I43" s="23">
        <f>E6</f>
        <v>639</v>
      </c>
    </row>
    <row r="44" spans="4:9" x14ac:dyDescent="0.35">
      <c r="D44" s="8" t="s">
        <v>33</v>
      </c>
      <c r="I44" s="32">
        <f>-I43*E16</f>
        <v>-255.60000000000002</v>
      </c>
    </row>
    <row r="45" spans="4:9" x14ac:dyDescent="0.35">
      <c r="D45" s="8" t="s">
        <v>34</v>
      </c>
      <c r="E45" s="4">
        <f>-E26</f>
        <v>-2017.8493280105056</v>
      </c>
      <c r="F45" s="4">
        <f>E26-F26</f>
        <v>-395.49846829005924</v>
      </c>
      <c r="G45" s="4">
        <f t="shared" ref="G45:I45" si="16">F26-G26</f>
        <v>-473.01616807491018</v>
      </c>
      <c r="H45" s="4">
        <f t="shared" si="16"/>
        <v>-565.72733701759262</v>
      </c>
      <c r="I45" s="32">
        <f t="shared" si="16"/>
        <v>3452.0913013930676</v>
      </c>
    </row>
    <row r="46" spans="4:9" ht="15" thickBot="1" x14ac:dyDescent="0.4">
      <c r="D46" s="16" t="s">
        <v>35</v>
      </c>
      <c r="E46" s="35">
        <f>SUM(E40:E45)</f>
        <v>-9767.8493280105049</v>
      </c>
      <c r="F46" s="17">
        <f t="shared" ref="F46:I46" si="17">SUM(F40:F45)</f>
        <v>1679.5320944953203</v>
      </c>
      <c r="G46" s="17">
        <f t="shared" si="17"/>
        <v>2428.2916676328555</v>
      </c>
      <c r="H46" s="17">
        <f t="shared" si="17"/>
        <v>2011.2337380080808</v>
      </c>
      <c r="I46" s="18">
        <f t="shared" si="17"/>
        <v>6915.060953722249</v>
      </c>
    </row>
    <row r="49" spans="4:5" x14ac:dyDescent="0.35">
      <c r="D49" t="s">
        <v>36</v>
      </c>
      <c r="E49" s="21">
        <f>NPV(E15,F46:I46)+E46</f>
        <v>-1.4551915228366852E-11</v>
      </c>
    </row>
    <row r="50" spans="4:5" x14ac:dyDescent="0.35">
      <c r="D50" t="s">
        <v>37</v>
      </c>
      <c r="E50" s="22">
        <f>IRR(E46:I46)</f>
        <v>9.9999999999999645E-2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4F7D57-8906-4275-8A11-FE3FB3F575F3}">
  <dimension ref="D3:M50"/>
  <sheetViews>
    <sheetView topLeftCell="B21" zoomScale="95" zoomScaleNormal="95" workbookViewId="0">
      <selection activeCell="E5" sqref="E5:E17"/>
    </sheetView>
  </sheetViews>
  <sheetFormatPr defaultRowHeight="14.5" x14ac:dyDescent="0.35"/>
  <cols>
    <col min="4" max="4" width="34.54296875" bestFit="1" customWidth="1"/>
    <col min="5" max="5" width="10.7265625" bestFit="1" customWidth="1"/>
    <col min="6" max="6" width="8.7265625" bestFit="1" customWidth="1"/>
    <col min="10" max="10" width="19.81640625" bestFit="1" customWidth="1"/>
    <col min="11" max="11" width="10.81640625" bestFit="1" customWidth="1"/>
  </cols>
  <sheetData>
    <row r="3" spans="4:13" ht="15" thickBot="1" x14ac:dyDescent="0.4"/>
    <row r="4" spans="4:13" ht="15" thickBot="1" x14ac:dyDescent="0.4">
      <c r="D4" s="5"/>
      <c r="E4" s="38" t="s">
        <v>38</v>
      </c>
      <c r="F4" s="38" t="s">
        <v>39</v>
      </c>
      <c r="G4" s="36" t="s">
        <v>40</v>
      </c>
    </row>
    <row r="5" spans="4:13" x14ac:dyDescent="0.35">
      <c r="D5" s="8" t="s">
        <v>2</v>
      </c>
      <c r="E5">
        <v>7750</v>
      </c>
      <c r="F5">
        <v>8250</v>
      </c>
      <c r="G5" s="23">
        <v>7250</v>
      </c>
      <c r="J5" s="5" t="s">
        <v>42</v>
      </c>
      <c r="K5" s="38">
        <v>0.5</v>
      </c>
      <c r="L5" s="38">
        <v>0.25</v>
      </c>
      <c r="M5" s="36">
        <v>0.25</v>
      </c>
    </row>
    <row r="6" spans="4:13" x14ac:dyDescent="0.35">
      <c r="D6" s="8" t="s">
        <v>3</v>
      </c>
      <c r="E6">
        <v>639</v>
      </c>
      <c r="F6">
        <v>639</v>
      </c>
      <c r="G6" s="23">
        <v>639</v>
      </c>
      <c r="J6" s="8" t="s">
        <v>36</v>
      </c>
      <c r="K6">
        <v>1048</v>
      </c>
      <c r="L6">
        <v>-7543</v>
      </c>
      <c r="M6" s="24">
        <v>19468</v>
      </c>
    </row>
    <row r="7" spans="4:13" x14ac:dyDescent="0.35">
      <c r="D7" s="8" t="s">
        <v>0</v>
      </c>
      <c r="E7" s="1">
        <v>10000</v>
      </c>
      <c r="F7">
        <v>8500</v>
      </c>
      <c r="G7" s="23">
        <v>11500</v>
      </c>
      <c r="J7" s="8"/>
      <c r="M7" s="23"/>
    </row>
    <row r="8" spans="4:13" x14ac:dyDescent="0.35">
      <c r="D8" s="8" t="s">
        <v>1</v>
      </c>
      <c r="E8" s="11">
        <v>0.15</v>
      </c>
      <c r="F8" s="11">
        <v>0.05</v>
      </c>
      <c r="G8" s="25">
        <v>0.25</v>
      </c>
      <c r="J8" s="8" t="s">
        <v>41</v>
      </c>
      <c r="K8" s="4">
        <f>SUMPRODUCT(K5:M5,K6:M6)</f>
        <v>3505.25</v>
      </c>
      <c r="M8" s="23"/>
    </row>
    <row r="9" spans="4:13" x14ac:dyDescent="0.35">
      <c r="D9" s="8" t="s">
        <v>4</v>
      </c>
      <c r="E9">
        <v>1.5</v>
      </c>
      <c r="F9">
        <v>1.25</v>
      </c>
      <c r="G9" s="23">
        <v>1.75</v>
      </c>
      <c r="J9" s="8" t="s">
        <v>43</v>
      </c>
      <c r="K9" s="4">
        <f>SQRT(((K6-K8)^2) *K5+ ((L6-K8)^2)*L5 +((M6-K8)^2)*M5)</f>
        <v>9860.8996895567288</v>
      </c>
      <c r="M9" s="23"/>
    </row>
    <row r="10" spans="4:13" ht="15" thickBot="1" x14ac:dyDescent="0.4">
      <c r="D10" s="8" t="s">
        <v>5</v>
      </c>
      <c r="E10" s="11">
        <v>0.04</v>
      </c>
      <c r="F10" s="11">
        <v>0.04</v>
      </c>
      <c r="G10" s="25">
        <v>0.04</v>
      </c>
      <c r="J10" s="16" t="s">
        <v>44</v>
      </c>
      <c r="K10" s="43">
        <f>K9/K8</f>
        <v>2.813180141090287</v>
      </c>
      <c r="L10" s="35"/>
      <c r="M10" s="40"/>
    </row>
    <row r="11" spans="4:13" x14ac:dyDescent="0.35">
      <c r="D11" s="8" t="s">
        <v>6</v>
      </c>
      <c r="E11">
        <v>1.07</v>
      </c>
      <c r="F11">
        <v>1.17</v>
      </c>
      <c r="G11" s="23">
        <v>0.97</v>
      </c>
    </row>
    <row r="12" spans="4:13" x14ac:dyDescent="0.35">
      <c r="D12" s="8" t="s">
        <v>7</v>
      </c>
      <c r="E12" s="11">
        <v>0.03</v>
      </c>
      <c r="F12" s="11">
        <v>0.03</v>
      </c>
      <c r="G12" s="25">
        <v>0.03</v>
      </c>
    </row>
    <row r="13" spans="4:13" x14ac:dyDescent="0.35">
      <c r="D13" s="8" t="s">
        <v>8</v>
      </c>
      <c r="E13">
        <v>2120</v>
      </c>
      <c r="F13">
        <v>2330</v>
      </c>
      <c r="G13" s="23">
        <v>1910</v>
      </c>
    </row>
    <row r="14" spans="4:13" x14ac:dyDescent="0.35">
      <c r="D14" s="8" t="s">
        <v>9</v>
      </c>
      <c r="E14" s="11">
        <v>0.03</v>
      </c>
      <c r="F14" s="11">
        <v>0.03</v>
      </c>
      <c r="G14" s="25">
        <v>0.03</v>
      </c>
    </row>
    <row r="15" spans="4:13" x14ac:dyDescent="0.35">
      <c r="D15" s="8" t="s">
        <v>11</v>
      </c>
      <c r="E15" s="11">
        <v>0.1</v>
      </c>
      <c r="F15" s="11">
        <v>0.1</v>
      </c>
      <c r="G15" s="25">
        <v>0.1</v>
      </c>
    </row>
    <row r="16" spans="4:13" x14ac:dyDescent="0.35">
      <c r="D16" s="8" t="s">
        <v>10</v>
      </c>
      <c r="E16" s="11">
        <v>0.4</v>
      </c>
      <c r="F16" s="11">
        <v>0.5</v>
      </c>
      <c r="G16" s="25">
        <v>0.3</v>
      </c>
    </row>
    <row r="17" spans="4:12" ht="15" thickBot="1" x14ac:dyDescent="0.4">
      <c r="D17" s="16" t="s">
        <v>12</v>
      </c>
      <c r="E17" s="39">
        <v>0.15</v>
      </c>
      <c r="F17" s="39">
        <v>0.15</v>
      </c>
      <c r="G17" s="26">
        <v>0.15</v>
      </c>
    </row>
    <row r="19" spans="4:12" ht="15" thickBot="1" x14ac:dyDescent="0.4"/>
    <row r="20" spans="4:12" ht="15" thickBot="1" x14ac:dyDescent="0.4">
      <c r="D20" s="29" t="s">
        <v>24</v>
      </c>
      <c r="E20" s="30">
        <v>0</v>
      </c>
      <c r="F20" s="30">
        <v>1</v>
      </c>
      <c r="G20" s="30">
        <v>2</v>
      </c>
      <c r="H20" s="30">
        <v>3</v>
      </c>
      <c r="I20" s="31">
        <v>4</v>
      </c>
      <c r="J20" s="3"/>
      <c r="K20" s="2"/>
      <c r="L20" s="2"/>
    </row>
    <row r="21" spans="4:12" x14ac:dyDescent="0.35">
      <c r="D21" s="8" t="s">
        <v>13</v>
      </c>
      <c r="E21" s="9"/>
      <c r="F21" s="9">
        <f>E7</f>
        <v>10000</v>
      </c>
      <c r="G21" s="9">
        <f>F21*(1+$E$8)</f>
        <v>11500</v>
      </c>
      <c r="H21" s="9">
        <f t="shared" ref="H21:I21" si="0">G21*(1+$E$8)</f>
        <v>13224.999999999998</v>
      </c>
      <c r="I21" s="10">
        <f t="shared" si="0"/>
        <v>15208.749999999996</v>
      </c>
      <c r="J21" s="3"/>
      <c r="K21" s="3"/>
      <c r="L21" s="2"/>
    </row>
    <row r="22" spans="4:12" x14ac:dyDescent="0.35">
      <c r="D22" s="8" t="s">
        <v>14</v>
      </c>
      <c r="E22" s="11"/>
      <c r="F22" s="12">
        <f>E9</f>
        <v>1.5</v>
      </c>
      <c r="G22" s="12">
        <f>F22*(1+$E$10)</f>
        <v>1.56</v>
      </c>
      <c r="H22" s="12">
        <f t="shared" ref="H22:I22" si="1">G22*(1+$E$10)</f>
        <v>1.6224000000000001</v>
      </c>
      <c r="I22" s="13">
        <f t="shared" si="1"/>
        <v>1.6872960000000001</v>
      </c>
      <c r="J22" s="3"/>
      <c r="K22" s="3"/>
      <c r="L22" s="2"/>
    </row>
    <row r="23" spans="4:12" x14ac:dyDescent="0.35">
      <c r="D23" s="8" t="s">
        <v>15</v>
      </c>
      <c r="E23" s="11"/>
      <c r="F23" s="12">
        <f>E11</f>
        <v>1.07</v>
      </c>
      <c r="G23" s="12">
        <f>F23*(1+$E$12)</f>
        <v>1.1021000000000001</v>
      </c>
      <c r="H23" s="12">
        <f t="shared" ref="H23:I23" si="2">G23*(1+$E$12)</f>
        <v>1.1351630000000001</v>
      </c>
      <c r="I23" s="13">
        <f t="shared" si="2"/>
        <v>1.1692178900000001</v>
      </c>
      <c r="J23" s="3"/>
      <c r="K23" s="3"/>
      <c r="L23" s="2"/>
    </row>
    <row r="24" spans="4:12" x14ac:dyDescent="0.35">
      <c r="D24" s="8" t="s">
        <v>16</v>
      </c>
      <c r="E24" s="11"/>
      <c r="F24" s="9">
        <f>E13</f>
        <v>2120</v>
      </c>
      <c r="G24" s="9">
        <f>F24*(1+$E$14)</f>
        <v>2183.6</v>
      </c>
      <c r="H24" s="9">
        <f t="shared" ref="H24:I24" si="3">G24*(1+$E$14)</f>
        <v>2249.1080000000002</v>
      </c>
      <c r="I24" s="10">
        <f t="shared" si="3"/>
        <v>2316.5812400000004</v>
      </c>
      <c r="J24" s="3"/>
      <c r="K24" s="3"/>
      <c r="L24" s="2"/>
    </row>
    <row r="25" spans="4:12" x14ac:dyDescent="0.35">
      <c r="D25" s="8" t="s">
        <v>17</v>
      </c>
      <c r="E25" s="11"/>
      <c r="F25" s="9">
        <f>F21*F22</f>
        <v>15000</v>
      </c>
      <c r="G25" s="9">
        <f t="shared" ref="G25:I25" si="4">G21*G22</f>
        <v>17940</v>
      </c>
      <c r="H25" s="9">
        <f t="shared" si="4"/>
        <v>21456.239999999998</v>
      </c>
      <c r="I25" s="10">
        <f t="shared" si="4"/>
        <v>25661.663039999996</v>
      </c>
      <c r="J25" s="3"/>
      <c r="K25" s="3"/>
      <c r="L25" s="2"/>
    </row>
    <row r="26" spans="4:12" x14ac:dyDescent="0.35">
      <c r="D26" s="8" t="s">
        <v>18</v>
      </c>
      <c r="E26" s="9">
        <f>$E$17*F25</f>
        <v>2250</v>
      </c>
      <c r="F26" s="9">
        <f t="shared" ref="F26:H26" si="5">$E$17*G25</f>
        <v>2691</v>
      </c>
      <c r="G26" s="9">
        <f t="shared" si="5"/>
        <v>3218.4359999999997</v>
      </c>
      <c r="H26" s="9">
        <f t="shared" si="5"/>
        <v>3849.2494559999991</v>
      </c>
      <c r="I26" s="10">
        <v>0</v>
      </c>
      <c r="J26" s="3"/>
      <c r="K26" s="3"/>
      <c r="L26" s="2"/>
    </row>
    <row r="27" spans="4:12" x14ac:dyDescent="0.35">
      <c r="D27" s="8" t="s">
        <v>19</v>
      </c>
      <c r="E27" s="9">
        <f>E5</f>
        <v>7750</v>
      </c>
      <c r="F27" s="9"/>
      <c r="G27" s="9"/>
      <c r="H27" s="9"/>
      <c r="I27" s="10"/>
      <c r="J27" s="3"/>
      <c r="K27" s="3"/>
      <c r="L27" s="2"/>
    </row>
    <row r="28" spans="4:12" x14ac:dyDescent="0.35">
      <c r="D28" s="8" t="s">
        <v>20</v>
      </c>
      <c r="E28" s="9"/>
      <c r="F28" s="14">
        <v>0.33329999999999999</v>
      </c>
      <c r="G28" s="14">
        <v>0.44450000000000001</v>
      </c>
      <c r="H28" s="14">
        <v>0.14810000000000001</v>
      </c>
      <c r="I28" s="15">
        <v>7.4099999999999999E-2</v>
      </c>
      <c r="J28" s="3"/>
      <c r="K28" s="3"/>
      <c r="L28" s="2"/>
    </row>
    <row r="29" spans="4:12" x14ac:dyDescent="0.35">
      <c r="D29" s="8" t="s">
        <v>21</v>
      </c>
      <c r="E29" s="9"/>
      <c r="F29" s="9">
        <f>$E$27*F28</f>
        <v>2583.0749999999998</v>
      </c>
      <c r="G29" s="9">
        <f t="shared" ref="G29:I29" si="6">$E$27*G28</f>
        <v>3444.875</v>
      </c>
      <c r="H29" s="9">
        <f t="shared" si="6"/>
        <v>1147.7750000000001</v>
      </c>
      <c r="I29" s="10">
        <f t="shared" si="6"/>
        <v>574.27499999999998</v>
      </c>
      <c r="J29" s="3"/>
      <c r="K29" s="3"/>
      <c r="L29" s="2"/>
    </row>
    <row r="30" spans="4:12" ht="15" thickBot="1" x14ac:dyDescent="0.4">
      <c r="D30" s="16" t="s">
        <v>22</v>
      </c>
      <c r="E30" s="17"/>
      <c r="F30" s="17">
        <f>E27-F29</f>
        <v>5166.9250000000002</v>
      </c>
      <c r="G30" s="17">
        <f>F30-G29</f>
        <v>1722.0500000000002</v>
      </c>
      <c r="H30" s="17">
        <f t="shared" ref="H30:I30" si="7">G30-H29</f>
        <v>574.27500000000009</v>
      </c>
      <c r="I30" s="18">
        <f t="shared" si="7"/>
        <v>0</v>
      </c>
      <c r="J30" s="4"/>
      <c r="K30" s="4"/>
    </row>
    <row r="31" spans="4:12" x14ac:dyDescent="0.35">
      <c r="E31" s="4"/>
      <c r="F31" s="4"/>
      <c r="G31" s="4"/>
      <c r="H31" s="4"/>
      <c r="I31" s="4"/>
    </row>
    <row r="32" spans="4:12" ht="15" thickBot="1" x14ac:dyDescent="0.4"/>
    <row r="33" spans="4:9" ht="15" thickBot="1" x14ac:dyDescent="0.4">
      <c r="D33" s="29" t="s">
        <v>23</v>
      </c>
      <c r="E33" s="30">
        <v>0</v>
      </c>
      <c r="F33" s="30">
        <v>1</v>
      </c>
      <c r="G33" s="30">
        <v>2</v>
      </c>
      <c r="H33" s="30">
        <v>3</v>
      </c>
      <c r="I33" s="31">
        <v>4</v>
      </c>
    </row>
    <row r="34" spans="4:9" x14ac:dyDescent="0.35">
      <c r="D34" s="8" t="s">
        <v>17</v>
      </c>
      <c r="E34" s="4"/>
      <c r="F34" s="4">
        <f>F25</f>
        <v>15000</v>
      </c>
      <c r="G34" s="4">
        <f t="shared" ref="G34:I34" si="8">G25</f>
        <v>17940</v>
      </c>
      <c r="H34" s="4">
        <f t="shared" si="8"/>
        <v>21456.239999999998</v>
      </c>
      <c r="I34" s="32">
        <f t="shared" si="8"/>
        <v>25661.663039999996</v>
      </c>
    </row>
    <row r="35" spans="4:9" x14ac:dyDescent="0.35">
      <c r="D35" s="8" t="s">
        <v>25</v>
      </c>
      <c r="F35" s="4">
        <f>F23*F21</f>
        <v>10700</v>
      </c>
      <c r="G35" s="4">
        <f t="shared" ref="G35:I35" si="9">G23*G21</f>
        <v>12674.150000000001</v>
      </c>
      <c r="H35" s="4">
        <f t="shared" si="9"/>
        <v>15012.530675</v>
      </c>
      <c r="I35" s="32">
        <f t="shared" si="9"/>
        <v>17782.342584537499</v>
      </c>
    </row>
    <row r="36" spans="4:9" x14ac:dyDescent="0.35">
      <c r="D36" s="8" t="s">
        <v>26</v>
      </c>
      <c r="F36" s="4">
        <f>F24</f>
        <v>2120</v>
      </c>
      <c r="G36" s="4">
        <f t="shared" ref="G36:I36" si="10">G24</f>
        <v>2183.6</v>
      </c>
      <c r="H36" s="4">
        <f t="shared" si="10"/>
        <v>2249.1080000000002</v>
      </c>
      <c r="I36" s="32">
        <f t="shared" si="10"/>
        <v>2316.5812400000004</v>
      </c>
    </row>
    <row r="37" spans="4:9" x14ac:dyDescent="0.35">
      <c r="D37" s="8" t="s">
        <v>27</v>
      </c>
      <c r="F37" s="4">
        <f>F29</f>
        <v>2583.0749999999998</v>
      </c>
      <c r="G37" s="4">
        <f t="shared" ref="G37:I37" si="11">G29</f>
        <v>3444.875</v>
      </c>
      <c r="H37" s="4">
        <f t="shared" si="11"/>
        <v>1147.7750000000001</v>
      </c>
      <c r="I37" s="32">
        <f t="shared" si="11"/>
        <v>574.27499999999998</v>
      </c>
    </row>
    <row r="38" spans="4:9" x14ac:dyDescent="0.35">
      <c r="D38" s="8" t="s">
        <v>28</v>
      </c>
      <c r="F38" s="4">
        <f>F34-F35-F36-F37</f>
        <v>-403.07499999999982</v>
      </c>
      <c r="G38" s="4">
        <f t="shared" ref="G38:I38" si="12">G34-G35-G36-G37</f>
        <v>-362.62500000000136</v>
      </c>
      <c r="H38" s="4">
        <f t="shared" si="12"/>
        <v>3046.8263249999977</v>
      </c>
      <c r="I38" s="32">
        <f t="shared" si="12"/>
        <v>4988.4642154624971</v>
      </c>
    </row>
    <row r="39" spans="4:9" x14ac:dyDescent="0.35">
      <c r="D39" s="8" t="s">
        <v>29</v>
      </c>
      <c r="F39" s="4">
        <f>F38*$E$16</f>
        <v>-161.22999999999993</v>
      </c>
      <c r="G39" s="4">
        <f t="shared" ref="G39:I39" si="13">G38*$E$16</f>
        <v>-145.05000000000055</v>
      </c>
      <c r="H39" s="4">
        <f t="shared" si="13"/>
        <v>1218.7305299999991</v>
      </c>
      <c r="I39" s="32">
        <f t="shared" si="13"/>
        <v>1995.385686184999</v>
      </c>
    </row>
    <row r="40" spans="4:9" x14ac:dyDescent="0.35">
      <c r="D40" s="33" t="s">
        <v>30</v>
      </c>
      <c r="E40" s="19"/>
      <c r="F40" s="20">
        <f>F38-F39</f>
        <v>-241.84499999999989</v>
      </c>
      <c r="G40" s="20">
        <f t="shared" ref="G40:I40" si="14">G38-G39</f>
        <v>-217.57500000000081</v>
      </c>
      <c r="H40" s="20">
        <f t="shared" si="14"/>
        <v>1828.0957949999986</v>
      </c>
      <c r="I40" s="34">
        <f t="shared" si="14"/>
        <v>2993.0785292774981</v>
      </c>
    </row>
    <row r="41" spans="4:9" x14ac:dyDescent="0.35">
      <c r="D41" s="8" t="s">
        <v>31</v>
      </c>
      <c r="F41" s="4">
        <f>F37</f>
        <v>2583.0749999999998</v>
      </c>
      <c r="G41" s="4">
        <f t="shared" ref="G41:I41" si="15">G37</f>
        <v>3444.875</v>
      </c>
      <c r="H41" s="4">
        <f t="shared" si="15"/>
        <v>1147.7750000000001</v>
      </c>
      <c r="I41" s="32">
        <f t="shared" si="15"/>
        <v>574.27499999999998</v>
      </c>
    </row>
    <row r="42" spans="4:9" x14ac:dyDescent="0.35">
      <c r="D42" s="8" t="s">
        <v>19</v>
      </c>
      <c r="E42" s="4">
        <f>-E27</f>
        <v>-7750</v>
      </c>
      <c r="I42" s="23"/>
    </row>
    <row r="43" spans="4:9" x14ac:dyDescent="0.35">
      <c r="D43" s="8" t="s">
        <v>32</v>
      </c>
      <c r="I43" s="23">
        <f>E6</f>
        <v>639</v>
      </c>
    </row>
    <row r="44" spans="4:9" x14ac:dyDescent="0.35">
      <c r="D44" s="8" t="s">
        <v>33</v>
      </c>
      <c r="I44" s="32">
        <f>-I43*E16</f>
        <v>-255.60000000000002</v>
      </c>
    </row>
    <row r="45" spans="4:9" x14ac:dyDescent="0.35">
      <c r="D45" s="8" t="s">
        <v>34</v>
      </c>
      <c r="E45" s="4">
        <f>-E26</f>
        <v>-2250</v>
      </c>
      <c r="F45" s="4">
        <f>E26-F26</f>
        <v>-441</v>
      </c>
      <c r="G45" s="4">
        <f t="shared" ref="G45:I45" si="16">F26-G26</f>
        <v>-527.43599999999969</v>
      </c>
      <c r="H45" s="4">
        <f t="shared" si="16"/>
        <v>-630.81345599999941</v>
      </c>
      <c r="I45" s="32">
        <f t="shared" si="16"/>
        <v>3849.2494559999991</v>
      </c>
    </row>
    <row r="46" spans="4:9" ht="15" thickBot="1" x14ac:dyDescent="0.4">
      <c r="D46" s="16" t="s">
        <v>35</v>
      </c>
      <c r="E46" s="35">
        <f>SUM(E40:E45)</f>
        <v>-10000</v>
      </c>
      <c r="F46" s="17">
        <f t="shared" ref="F46:I46" si="17">SUM(F40:F45)</f>
        <v>1900.23</v>
      </c>
      <c r="G46" s="17">
        <f t="shared" si="17"/>
        <v>2699.8639999999996</v>
      </c>
      <c r="H46" s="17">
        <f t="shared" si="17"/>
        <v>2345.0573389999995</v>
      </c>
      <c r="I46" s="18">
        <f t="shared" si="17"/>
        <v>7800.0029852774969</v>
      </c>
    </row>
    <row r="49" spans="4:5" x14ac:dyDescent="0.35">
      <c r="D49" t="s">
        <v>36</v>
      </c>
      <c r="E49" s="21">
        <f>NPV(E15,F46:I46)+E46</f>
        <v>1048.1576587511045</v>
      </c>
    </row>
    <row r="50" spans="4:5" x14ac:dyDescent="0.35">
      <c r="D50" t="s">
        <v>37</v>
      </c>
      <c r="E50" s="22">
        <f>IRR(E46:I46)</f>
        <v>0.13786566534176892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Base case</vt:lpstr>
      <vt:lpstr>Sensitivity analysis</vt:lpstr>
      <vt:lpstr>Scenario analysis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Kaveri</dc:creator>
  <cp:lastModifiedBy>Kaveri Krishnan</cp:lastModifiedBy>
  <dcterms:created xsi:type="dcterms:W3CDTF">2022-11-24T17:33:01Z</dcterms:created>
  <dcterms:modified xsi:type="dcterms:W3CDTF">2025-02-18T11:18:53Z</dcterms:modified>
</cp:coreProperties>
</file>