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Oct 6/"/>
    </mc:Choice>
  </mc:AlternateContent>
  <xr:revisionPtr revIDLastSave="106" documentId="8_{D7A567C5-B360-4B1B-87C0-F2D661C6CBAE}" xr6:coauthVersionLast="47" xr6:coauthVersionMax="47" xr10:uidLastSave="{A2D173CA-0CCD-4085-8959-DC59A7187F63}"/>
  <bookViews>
    <workbookView xWindow="-110" yWindow="-110" windowWidth="19420" windowHeight="11500" xr2:uid="{DDAF45E5-6F0F-46E0-871D-2EBA9BC2717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I41" i="2"/>
  <c r="D41" i="2"/>
  <c r="D40" i="2"/>
  <c r="E34" i="2"/>
  <c r="F34" i="2" s="1"/>
  <c r="G34" i="2" s="1"/>
  <c r="H34" i="2" s="1"/>
  <c r="I34" i="2" s="1"/>
  <c r="I32" i="2"/>
  <c r="H32" i="2"/>
  <c r="G32" i="2"/>
  <c r="F32" i="2"/>
  <c r="E32" i="2"/>
  <c r="E28" i="2"/>
  <c r="E33" i="2" s="1"/>
  <c r="I26" i="1"/>
  <c r="H26" i="1"/>
  <c r="G26" i="1"/>
  <c r="F26" i="1"/>
  <c r="I25" i="1"/>
  <c r="H25" i="1"/>
  <c r="G25" i="1"/>
  <c r="F25" i="1"/>
  <c r="H27" i="1"/>
  <c r="E26" i="1"/>
  <c r="E25" i="1"/>
  <c r="I27" i="1" l="1"/>
  <c r="F27" i="1"/>
  <c r="G27" i="1"/>
  <c r="D43" i="2"/>
  <c r="F28" i="2"/>
  <c r="E31" i="2"/>
  <c r="E28" i="1"/>
  <c r="E29" i="1"/>
  <c r="E30" i="1" l="1"/>
  <c r="I29" i="1"/>
  <c r="H29" i="1"/>
  <c r="G29" i="1"/>
  <c r="F29" i="1"/>
  <c r="H28" i="1"/>
  <c r="G28" i="1"/>
  <c r="F28" i="1"/>
  <c r="I28" i="1" s="1"/>
  <c r="E35" i="2"/>
  <c r="F33" i="2"/>
  <c r="F31" i="2"/>
  <c r="F35" i="2" s="1"/>
  <c r="G28" i="2"/>
  <c r="E32" i="1" l="1"/>
  <c r="I30" i="1"/>
  <c r="G30" i="1"/>
  <c r="H30" i="1"/>
  <c r="F30" i="1"/>
  <c r="F36" i="2"/>
  <c r="F37" i="2" s="1"/>
  <c r="F38" i="2" s="1"/>
  <c r="F43" i="2" s="1"/>
  <c r="E36" i="2"/>
  <c r="E37" i="2"/>
  <c r="E38" i="2" s="1"/>
  <c r="E43" i="2" s="1"/>
  <c r="H28" i="2"/>
  <c r="G31" i="2"/>
  <c r="G33" i="2"/>
  <c r="I32" i="1" l="1"/>
  <c r="G32" i="1"/>
  <c r="H32" i="1"/>
  <c r="F32" i="1"/>
  <c r="E34" i="1" s="1"/>
  <c r="H31" i="2"/>
  <c r="H33" i="2"/>
  <c r="I28" i="2"/>
  <c r="G35" i="2"/>
  <c r="H35" i="2" l="1"/>
  <c r="H36" i="2"/>
  <c r="H37" i="2" s="1"/>
  <c r="H38" i="2" s="1"/>
  <c r="H43" i="2" s="1"/>
  <c r="G36" i="2"/>
  <c r="G37" i="2" s="1"/>
  <c r="G38" i="2" s="1"/>
  <c r="G43" i="2" s="1"/>
  <c r="I33" i="2"/>
  <c r="I31" i="2"/>
  <c r="I35" i="2" s="1"/>
  <c r="I36" i="2" l="1"/>
  <c r="I37" i="2" s="1"/>
  <c r="I38" i="2" s="1"/>
  <c r="I43" i="2" s="1"/>
  <c r="D45" i="2" s="1"/>
</calcChain>
</file>

<file path=xl/sharedStrings.xml><?xml version="1.0" encoding="utf-8"?>
<sst xmlns="http://schemas.openxmlformats.org/spreadsheetml/2006/main" count="51" uniqueCount="36">
  <si>
    <t>Question 1</t>
  </si>
  <si>
    <t>Initial investment</t>
  </si>
  <si>
    <t>*Depreciation straight-line</t>
  </si>
  <si>
    <t>over life</t>
  </si>
  <si>
    <t>Units sold</t>
  </si>
  <si>
    <t>Cost per unit</t>
  </si>
  <si>
    <t>Price per unit</t>
  </si>
  <si>
    <t>Tax rate</t>
  </si>
  <si>
    <t>Required return</t>
  </si>
  <si>
    <t>Sales</t>
  </si>
  <si>
    <t>Costs</t>
  </si>
  <si>
    <t>Depreciation</t>
  </si>
  <si>
    <t>EBT</t>
  </si>
  <si>
    <t>Tax</t>
  </si>
  <si>
    <t>Net income</t>
  </si>
  <si>
    <t>OCF</t>
  </si>
  <si>
    <t>NPV</t>
  </si>
  <si>
    <t>Year 1</t>
  </si>
  <si>
    <t>Year 2</t>
  </si>
  <si>
    <t>Year 3</t>
  </si>
  <si>
    <t>Year 4</t>
  </si>
  <si>
    <t>Year 5</t>
  </si>
  <si>
    <t>First year quantity sold</t>
  </si>
  <si>
    <t>Growth rate in quantity sold</t>
  </si>
  <si>
    <t>Net working capital</t>
  </si>
  <si>
    <t>Fixed costs</t>
  </si>
  <si>
    <t>Variable costs</t>
  </si>
  <si>
    <t>Unit price</t>
  </si>
  <si>
    <t xml:space="preserve">*Depreciation straight-line </t>
  </si>
  <si>
    <t>Quantity sold</t>
  </si>
  <si>
    <t>Year 0</t>
  </si>
  <si>
    <t>Revenues</t>
  </si>
  <si>
    <t>Taxes</t>
  </si>
  <si>
    <t>Capital spending</t>
  </si>
  <si>
    <t>Total cash flow</t>
  </si>
  <si>
    <t>Question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</si>
</sst>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_);_(@_)"/>
    <numFmt numFmtId="167" formatCode="_(* #,##0.00_);_(* \(#,##0.00\);_(* &quot;-&quot;??_);_(@_)"/>
    <numFmt numFmtId="168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i/>
      <sz val="12"/>
      <name val="Arial"/>
      <family val="2"/>
    </font>
    <font>
      <sz val="10"/>
      <color indexed="48"/>
      <name val="Arial"/>
      <family val="2"/>
    </font>
    <font>
      <sz val="12"/>
      <color indexed="8"/>
      <name val="Arial"/>
      <family val="2"/>
    </font>
    <font>
      <sz val="12"/>
      <color indexed="12"/>
      <name val="Arial"/>
      <family val="2"/>
    </font>
    <font>
      <sz val="10"/>
      <color indexed="8"/>
      <name val="Arial"/>
      <family val="2"/>
    </font>
    <font>
      <sz val="12"/>
      <color indexed="10"/>
      <name val="Arial"/>
      <family val="2"/>
    </font>
    <font>
      <b/>
      <sz val="12"/>
      <color indexed="57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color indexed="48"/>
      <name val="Arial"/>
      <family val="2"/>
    </font>
    <font>
      <i/>
      <sz val="12"/>
      <color indexed="8"/>
      <name val="Arial"/>
      <family val="2"/>
    </font>
    <font>
      <i/>
      <u/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5" fillId="2" borderId="0" xfId="0" applyFont="1" applyFill="1"/>
    <xf numFmtId="164" fontId="6" fillId="2" borderId="0" xfId="0" applyNumberFormat="1" applyFont="1" applyFill="1"/>
    <xf numFmtId="0" fontId="4" fillId="2" borderId="5" xfId="0" applyFont="1" applyFill="1" applyBorder="1"/>
    <xf numFmtId="1" fontId="6" fillId="2" borderId="0" xfId="0" applyNumberFormat="1" applyFont="1" applyFill="1"/>
    <xf numFmtId="165" fontId="6" fillId="2" borderId="0" xfId="0" applyNumberFormat="1" applyFont="1" applyFill="1"/>
    <xf numFmtId="166" fontId="6" fillId="2" borderId="0" xfId="0" applyNumberFormat="1" applyFont="1" applyFill="1"/>
    <xf numFmtId="9" fontId="6" fillId="2" borderId="0" xfId="0" applyNumberFormat="1" applyFont="1" applyFill="1"/>
    <xf numFmtId="0" fontId="4" fillId="2" borderId="6" xfId="0" applyFont="1" applyFill="1" applyBorder="1"/>
    <xf numFmtId="0" fontId="4" fillId="2" borderId="7" xfId="0" applyFont="1" applyFill="1" applyBorder="1"/>
    <xf numFmtId="0" fontId="4" fillId="2" borderId="8" xfId="0" applyFont="1" applyFill="1" applyBorder="1"/>
    <xf numFmtId="0" fontId="10" fillId="0" borderId="0" xfId="0" applyFont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7" fillId="4" borderId="11" xfId="0" applyFont="1" applyFill="1" applyBorder="1"/>
    <xf numFmtId="0" fontId="7" fillId="4" borderId="12" xfId="0" applyFont="1" applyFill="1" applyBorder="1"/>
    <xf numFmtId="0" fontId="0" fillId="4" borderId="12" xfId="0" applyFill="1" applyBorder="1"/>
    <xf numFmtId="0" fontId="0" fillId="4" borderId="13" xfId="0" applyFill="1" applyBorder="1"/>
    <xf numFmtId="0" fontId="7" fillId="4" borderId="14" xfId="0" applyFont="1" applyFill="1" applyBorder="1"/>
    <xf numFmtId="0" fontId="7" fillId="4" borderId="16" xfId="0" applyFont="1" applyFill="1" applyBorder="1"/>
    <xf numFmtId="0" fontId="5" fillId="4" borderId="9" xfId="0" applyFont="1" applyFill="1" applyBorder="1"/>
    <xf numFmtId="166" fontId="2" fillId="4" borderId="0" xfId="0" applyNumberFormat="1" applyFont="1" applyFill="1" applyAlignment="1">
      <alignment horizontal="right"/>
    </xf>
    <xf numFmtId="167" fontId="2" fillId="4" borderId="0" xfId="0" applyNumberFormat="1" applyFont="1" applyFill="1" applyAlignment="1">
      <alignment horizontal="right"/>
    </xf>
    <xf numFmtId="0" fontId="2" fillId="4" borderId="0" xfId="0" applyFont="1" applyFill="1"/>
    <xf numFmtId="164" fontId="2" fillId="4" borderId="0" xfId="0" applyNumberFormat="1" applyFont="1" applyFill="1" applyAlignment="1">
      <alignment horizontal="right"/>
    </xf>
    <xf numFmtId="166" fontId="11" fillId="4" borderId="0" xfId="0" applyNumberFormat="1" applyFont="1" applyFill="1"/>
    <xf numFmtId="166" fontId="2" fillId="4" borderId="0" xfId="0" applyNumberFormat="1" applyFont="1" applyFill="1"/>
    <xf numFmtId="0" fontId="2" fillId="4" borderId="15" xfId="0" applyFont="1" applyFill="1" applyBorder="1"/>
    <xf numFmtId="0" fontId="12" fillId="4" borderId="9" xfId="0" applyFont="1" applyFill="1" applyBorder="1"/>
    <xf numFmtId="0" fontId="12" fillId="4" borderId="17" xfId="0" applyFont="1" applyFill="1" applyBorder="1"/>
    <xf numFmtId="166" fontId="2" fillId="4" borderId="15" xfId="0" applyNumberFormat="1" applyFont="1" applyFill="1" applyBorder="1"/>
    <xf numFmtId="167" fontId="2" fillId="4" borderId="0" xfId="0" applyNumberFormat="1" applyFont="1" applyFill="1"/>
    <xf numFmtId="167" fontId="2" fillId="4" borderId="15" xfId="0" applyNumberFormat="1" applyFont="1" applyFill="1" applyBorder="1"/>
    <xf numFmtId="9" fontId="6" fillId="2" borderId="0" xfId="1" applyFont="1" applyFill="1" applyBorder="1"/>
    <xf numFmtId="164" fontId="6" fillId="2" borderId="0" xfId="1" applyNumberFormat="1" applyFont="1" applyFill="1" applyBorder="1"/>
    <xf numFmtId="1" fontId="13" fillId="2" borderId="0" xfId="0" applyNumberFormat="1" applyFont="1" applyFill="1"/>
    <xf numFmtId="0" fontId="5" fillId="2" borderId="7" xfId="0" applyFont="1" applyFill="1" applyBorder="1"/>
    <xf numFmtId="1" fontId="13" fillId="2" borderId="7" xfId="0" applyNumberFormat="1" applyFont="1" applyFill="1" applyBorder="1"/>
    <xf numFmtId="167" fontId="8" fillId="3" borderId="9" xfId="0" applyNumberFormat="1" applyFont="1" applyFill="1" applyBorder="1"/>
    <xf numFmtId="166" fontId="8" fillId="3" borderId="18" xfId="0" applyNumberFormat="1" applyFont="1" applyFill="1" applyBorder="1"/>
    <xf numFmtId="165" fontId="8" fillId="3" borderId="9" xfId="0" applyNumberFormat="1" applyFont="1" applyFill="1" applyBorder="1"/>
    <xf numFmtId="165" fontId="5" fillId="3" borderId="9" xfId="0" applyNumberFormat="1" applyFont="1" applyFill="1" applyBorder="1"/>
    <xf numFmtId="168" fontId="9" fillId="3" borderId="10" xfId="0" applyNumberFormat="1" applyFont="1" applyFill="1" applyBorder="1"/>
    <xf numFmtId="0" fontId="7" fillId="3" borderId="11" xfId="0" applyFont="1" applyFill="1" applyBorder="1"/>
    <xf numFmtId="0" fontId="7" fillId="3" borderId="12" xfId="0" applyFont="1" applyFill="1" applyBorder="1"/>
    <xf numFmtId="0" fontId="7" fillId="3" borderId="13" xfId="0" applyFont="1" applyFill="1" applyBorder="1"/>
    <xf numFmtId="0" fontId="7" fillId="3" borderId="14" xfId="0" applyFont="1" applyFill="1" applyBorder="1"/>
    <xf numFmtId="0" fontId="5" fillId="3" borderId="0" xfId="0" applyFont="1" applyFill="1"/>
    <xf numFmtId="0" fontId="7" fillId="3" borderId="0" xfId="0" applyFont="1" applyFill="1"/>
    <xf numFmtId="165" fontId="8" fillId="3" borderId="0" xfId="0" applyNumberFormat="1" applyFont="1" applyFill="1"/>
    <xf numFmtId="0" fontId="7" fillId="3" borderId="15" xfId="0" applyFont="1" applyFill="1" applyBorder="1"/>
    <xf numFmtId="0" fontId="14" fillId="3" borderId="0" xfId="0" applyFont="1" applyFill="1"/>
    <xf numFmtId="0" fontId="15" fillId="3" borderId="0" xfId="0" applyFont="1" applyFill="1" applyAlignment="1">
      <alignment horizontal="center"/>
    </xf>
    <xf numFmtId="166" fontId="8" fillId="3" borderId="0" xfId="0" applyNumberFormat="1" applyFont="1" applyFill="1"/>
    <xf numFmtId="167" fontId="8" fillId="3" borderId="0" xfId="0" applyNumberFormat="1" applyFont="1" applyFill="1"/>
    <xf numFmtId="164" fontId="8" fillId="3" borderId="0" xfId="0" applyNumberFormat="1" applyFont="1" applyFill="1"/>
    <xf numFmtId="168" fontId="8" fillId="3" borderId="0" xfId="0" applyNumberFormat="1" applyFont="1" applyFill="1"/>
    <xf numFmtId="0" fontId="7" fillId="3" borderId="16" xfId="0" applyFont="1" applyFill="1" applyBorder="1"/>
    <xf numFmtId="0" fontId="5" fillId="3" borderId="9" xfId="0" applyFont="1" applyFill="1" applyBorder="1"/>
    <xf numFmtId="168" fontId="9" fillId="3" borderId="9" xfId="0" applyNumberFormat="1" applyFont="1" applyFill="1" applyBorder="1"/>
    <xf numFmtId="0" fontId="14" fillId="3" borderId="9" xfId="0" applyFont="1" applyFill="1" applyBorder="1"/>
    <xf numFmtId="0" fontId="7" fillId="3" borderId="17" xfId="0" applyFont="1" applyFill="1" applyBorder="1"/>
    <xf numFmtId="0" fontId="4" fillId="2" borderId="0" xfId="0" applyFont="1" applyFill="1" applyBorder="1"/>
    <xf numFmtId="0" fontId="7" fillId="4" borderId="0" xfId="0" applyFont="1" applyFill="1" applyBorder="1"/>
    <xf numFmtId="0" fontId="7" fillId="4" borderId="9" xfId="0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3</xdr:row>
      <xdr:rowOff>101600</xdr:rowOff>
    </xdr:from>
    <xdr:to>
      <xdr:col>8</xdr:col>
      <xdr:colOff>596900</xdr:colOff>
      <xdr:row>8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1C8E7E4-C498-8387-C064-40A9FA5EC24C}"/>
            </a:ext>
          </a:extLst>
        </xdr:cNvPr>
        <xdr:cNvSpPr txBox="1"/>
      </xdr:nvSpPr>
      <xdr:spPr>
        <a:xfrm>
          <a:off x="228600" y="666750"/>
          <a:ext cx="6102350" cy="965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>
              <a:latin typeface="Arial" panose="020B0604020202020204" pitchFamily="34" charset="0"/>
              <a:cs typeface="Arial" panose="020B0604020202020204" pitchFamily="34" charset="0"/>
            </a:rPr>
            <a:t>Flatte Restaurant is considering the purchase of a $7,500 souffle maker.</a:t>
          </a:r>
          <a:r>
            <a:rPr lang="en-IN" sz="1100" baseline="0">
              <a:latin typeface="Arial" panose="020B0604020202020204" pitchFamily="34" charset="0"/>
              <a:cs typeface="Arial" panose="020B0604020202020204" pitchFamily="34" charset="0"/>
            </a:rPr>
            <a:t> The souffle maker has an economic life of five years and will be fully depreciated by the straight-line method. The machine will produce 1,300 souffles per year, with each costing $2.15 to make and priced at $5.25. Assume that the discount rate is 14% and the tax rate is 34%. Should the company make the purchase?</a:t>
          </a:r>
          <a:endParaRPr lang="en-IN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412750</xdr:colOff>
      <xdr:row>2</xdr:row>
      <xdr:rowOff>101600</xdr:rowOff>
    </xdr:from>
    <xdr:to>
      <xdr:col>6</xdr:col>
      <xdr:colOff>1041400</xdr:colOff>
      <xdr:row>9</xdr:row>
      <xdr:rowOff>127000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689C224-3B16-9C47-2D29-4F22C421B73E}"/>
            </a:ext>
          </a:extLst>
        </xdr:cNvPr>
        <xdr:cNvSpPr txBox="1"/>
      </xdr:nvSpPr>
      <xdr:spPr>
        <a:xfrm>
          <a:off x="412750" y="482600"/>
          <a:ext cx="7073900" cy="1390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>
              <a:latin typeface="Arial" panose="020B0604020202020204" pitchFamily="34" charset="0"/>
              <a:cs typeface="Arial" panose="020B0604020202020204" pitchFamily="34" charset="0"/>
            </a:rPr>
            <a:t>With</a:t>
          </a:r>
          <a:r>
            <a:rPr lang="en-IN" sz="1100" baseline="0">
              <a:latin typeface="Arial" panose="020B0604020202020204" pitchFamily="34" charset="0"/>
              <a:cs typeface="Arial" panose="020B0604020202020204" pitchFamily="34" charset="0"/>
            </a:rPr>
            <a:t> limited capital, t</a:t>
          </a:r>
          <a:r>
            <a:rPr lang="en-IN" sz="1100">
              <a:latin typeface="Arial" panose="020B0604020202020204" pitchFamily="34" charset="0"/>
              <a:cs typeface="Arial" panose="020B0604020202020204" pitchFamily="34" charset="0"/>
            </a:rPr>
            <a:t>wo</a:t>
          </a:r>
          <a:r>
            <a:rPr lang="en-IN" sz="1100" baseline="0">
              <a:latin typeface="Arial" panose="020B0604020202020204" pitchFamily="34" charset="0"/>
              <a:cs typeface="Arial" panose="020B0604020202020204" pitchFamily="34" charset="0"/>
            </a:rPr>
            <a:t> recent MBA graduates decided to focus on floor lamps to accent people's homes. They projected unit sales of these lamps to be 9,500 in the first year, with a growth of 8% each year for the next five years. Production of these lamps will require $45,000 in net working capital to start. Total fixed costs are $115,000 per year, variable production costs are $21 per unit, and the units are priced at $53 each.  The equipment needed to begin production will cost $190,000. The equipment will be depreciated using the straight-line method over a five-year life and is not expected to have a salvage value. The effective tax rate is 34%, and the required rate of return is 18%. What is the NPV of this project?</a:t>
          </a:r>
          <a:endParaRPr lang="en-IN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ABF8F-DE62-4E71-AC6D-6387AF975709}">
  <dimension ref="B3:I35"/>
  <sheetViews>
    <sheetView tabSelected="1" topLeftCell="A17" workbookViewId="0">
      <selection activeCell="L31" sqref="L31"/>
    </sheetView>
  </sheetViews>
  <sheetFormatPr defaultRowHeight="14.5" x14ac:dyDescent="0.35"/>
  <cols>
    <col min="4" max="4" width="26.453125" bestFit="1" customWidth="1"/>
    <col min="5" max="5" width="12.1796875" bestFit="1" customWidth="1"/>
    <col min="6" max="6" width="12.08984375" bestFit="1" customWidth="1"/>
    <col min="7" max="9" width="12" bestFit="1" customWidth="1"/>
  </cols>
  <sheetData>
    <row r="3" spans="2:6" ht="15.5" x14ac:dyDescent="0.35">
      <c r="D3" s="1" t="s">
        <v>0</v>
      </c>
    </row>
    <row r="4" spans="2:6" ht="15.5" x14ac:dyDescent="0.35">
      <c r="D4" s="1"/>
    </row>
    <row r="5" spans="2:6" ht="15.5" x14ac:dyDescent="0.35">
      <c r="D5" s="1"/>
    </row>
    <row r="6" spans="2:6" ht="15.5" x14ac:dyDescent="0.35">
      <c r="D6" s="1"/>
    </row>
    <row r="7" spans="2:6" ht="15.5" x14ac:dyDescent="0.35">
      <c r="D7" s="1"/>
    </row>
    <row r="9" spans="2:6" ht="15.5" x14ac:dyDescent="0.35">
      <c r="D9" s="2"/>
    </row>
    <row r="10" spans="2:6" ht="15" thickBot="1" x14ac:dyDescent="0.4"/>
    <row r="11" spans="2:6" x14ac:dyDescent="0.35">
      <c r="B11" s="3"/>
      <c r="C11" s="4"/>
      <c r="D11" s="4"/>
      <c r="E11" s="4"/>
      <c r="F11" s="5"/>
    </row>
    <row r="12" spans="2:6" ht="15.5" x14ac:dyDescent="0.35">
      <c r="B12" s="6"/>
      <c r="C12" s="68"/>
      <c r="D12" s="7" t="s">
        <v>1</v>
      </c>
      <c r="E12" s="8">
        <v>7500</v>
      </c>
      <c r="F12" s="9"/>
    </row>
    <row r="13" spans="2:6" ht="15.5" x14ac:dyDescent="0.35">
      <c r="B13" s="6"/>
      <c r="C13" s="68"/>
      <c r="D13" s="7" t="s">
        <v>2</v>
      </c>
      <c r="E13" s="10"/>
      <c r="F13" s="9"/>
    </row>
    <row r="14" spans="2:6" ht="15.5" x14ac:dyDescent="0.35">
      <c r="B14" s="6"/>
      <c r="C14" s="68"/>
      <c r="D14" s="7" t="s">
        <v>3</v>
      </c>
      <c r="E14" s="11">
        <v>5</v>
      </c>
      <c r="F14" s="9"/>
    </row>
    <row r="15" spans="2:6" ht="15.5" x14ac:dyDescent="0.35">
      <c r="B15" s="6"/>
      <c r="C15" s="68"/>
      <c r="D15" s="7" t="s">
        <v>4</v>
      </c>
      <c r="E15" s="11">
        <v>1300</v>
      </c>
      <c r="F15" s="9"/>
    </row>
    <row r="16" spans="2:6" ht="15.5" x14ac:dyDescent="0.35">
      <c r="B16" s="6"/>
      <c r="C16" s="68"/>
      <c r="D16" s="7" t="s">
        <v>5</v>
      </c>
      <c r="E16" s="12">
        <v>2.15</v>
      </c>
      <c r="F16" s="9"/>
    </row>
    <row r="17" spans="2:9" ht="15.5" x14ac:dyDescent="0.35">
      <c r="B17" s="6"/>
      <c r="C17" s="68"/>
      <c r="D17" s="7" t="s">
        <v>6</v>
      </c>
      <c r="E17" s="12">
        <v>5.25</v>
      </c>
      <c r="F17" s="9"/>
    </row>
    <row r="18" spans="2:9" ht="15.5" x14ac:dyDescent="0.35">
      <c r="B18" s="6"/>
      <c r="C18" s="68"/>
      <c r="D18" s="7" t="s">
        <v>7</v>
      </c>
      <c r="E18" s="13">
        <v>0.34</v>
      </c>
      <c r="F18" s="9"/>
    </row>
    <row r="19" spans="2:9" ht="15.5" x14ac:dyDescent="0.35">
      <c r="B19" s="6"/>
      <c r="C19" s="68"/>
      <c r="D19" s="7" t="s">
        <v>8</v>
      </c>
      <c r="E19" s="13">
        <v>0.14000000000000001</v>
      </c>
      <c r="F19" s="9"/>
    </row>
    <row r="20" spans="2:9" ht="15" thickBot="1" x14ac:dyDescent="0.4">
      <c r="B20" s="14"/>
      <c r="C20" s="15"/>
      <c r="D20" s="15"/>
      <c r="E20" s="15"/>
      <c r="F20" s="16"/>
    </row>
    <row r="22" spans="2:9" ht="15.5" x14ac:dyDescent="0.35">
      <c r="D22" s="2"/>
    </row>
    <row r="23" spans="2:9" x14ac:dyDescent="0.35">
      <c r="E23" s="17" t="s">
        <v>17</v>
      </c>
      <c r="F23" s="17" t="s">
        <v>18</v>
      </c>
      <c r="G23" s="17" t="s">
        <v>19</v>
      </c>
      <c r="H23" s="17" t="s">
        <v>20</v>
      </c>
      <c r="I23" s="17" t="s">
        <v>21</v>
      </c>
    </row>
    <row r="24" spans="2:9" x14ac:dyDescent="0.35">
      <c r="B24" s="20"/>
      <c r="C24" s="21"/>
      <c r="D24" s="21"/>
      <c r="E24" s="21"/>
      <c r="F24" s="21"/>
      <c r="G24" s="22"/>
      <c r="H24" s="22"/>
      <c r="I24" s="23"/>
    </row>
    <row r="25" spans="2:9" ht="15.5" x14ac:dyDescent="0.35">
      <c r="B25" s="24"/>
      <c r="C25" s="69"/>
      <c r="D25" s="18" t="s">
        <v>9</v>
      </c>
      <c r="E25" s="27">
        <f>E15*E17</f>
        <v>6825</v>
      </c>
      <c r="F25" s="32">
        <f t="shared" ref="F25:F30" si="0">E25</f>
        <v>6825</v>
      </c>
      <c r="G25" s="32">
        <f t="shared" ref="G25:G30" si="1">E25</f>
        <v>6825</v>
      </c>
      <c r="H25" s="32">
        <f t="shared" ref="H25:I30" si="2">E25</f>
        <v>6825</v>
      </c>
      <c r="I25" s="36">
        <f>E25</f>
        <v>6825</v>
      </c>
    </row>
    <row r="26" spans="2:9" ht="15.5" x14ac:dyDescent="0.35">
      <c r="B26" s="24"/>
      <c r="C26" s="69"/>
      <c r="D26" s="18" t="s">
        <v>10</v>
      </c>
      <c r="E26" s="28">
        <f>E16*E15</f>
        <v>2795</v>
      </c>
      <c r="F26" s="37">
        <f t="shared" si="0"/>
        <v>2795</v>
      </c>
      <c r="G26" s="37">
        <f t="shared" si="1"/>
        <v>2795</v>
      </c>
      <c r="H26" s="37">
        <f t="shared" si="2"/>
        <v>2795</v>
      </c>
      <c r="I26" s="38">
        <f>E26</f>
        <v>2795</v>
      </c>
    </row>
    <row r="27" spans="2:9" ht="15.5" x14ac:dyDescent="0.35">
      <c r="B27" s="24"/>
      <c r="C27" s="69"/>
      <c r="D27" s="18" t="s">
        <v>11</v>
      </c>
      <c r="E27" s="28">
        <f>E12/E14</f>
        <v>1500</v>
      </c>
      <c r="F27" s="37">
        <f t="shared" si="0"/>
        <v>1500</v>
      </c>
      <c r="G27" s="37">
        <f t="shared" si="1"/>
        <v>1500</v>
      </c>
      <c r="H27" s="37">
        <f t="shared" si="2"/>
        <v>1500</v>
      </c>
      <c r="I27" s="38">
        <f>E27</f>
        <v>1500</v>
      </c>
    </row>
    <row r="28" spans="2:9" ht="15.5" x14ac:dyDescent="0.35">
      <c r="B28" s="24"/>
      <c r="C28" s="69"/>
      <c r="D28" s="18" t="s">
        <v>12</v>
      </c>
      <c r="E28" s="27">
        <f>E25-E26-E27</f>
        <v>2530</v>
      </c>
      <c r="F28" s="32">
        <f t="shared" si="0"/>
        <v>2530</v>
      </c>
      <c r="G28" s="32">
        <f t="shared" si="1"/>
        <v>2530</v>
      </c>
      <c r="H28" s="32">
        <f t="shared" si="2"/>
        <v>2530</v>
      </c>
      <c r="I28" s="32">
        <f t="shared" si="2"/>
        <v>2530</v>
      </c>
    </row>
    <row r="29" spans="2:9" ht="15.5" x14ac:dyDescent="0.35">
      <c r="B29" s="24"/>
      <c r="C29" s="69"/>
      <c r="D29" s="19" t="s">
        <v>13</v>
      </c>
      <c r="E29" s="28">
        <f>E28*E18</f>
        <v>860.2</v>
      </c>
      <c r="F29" s="37">
        <f t="shared" si="0"/>
        <v>860.2</v>
      </c>
      <c r="G29" s="37">
        <f t="shared" si="1"/>
        <v>860.2</v>
      </c>
      <c r="H29" s="37">
        <f t="shared" si="2"/>
        <v>860.2</v>
      </c>
      <c r="I29" s="38">
        <f>E29</f>
        <v>860.2</v>
      </c>
    </row>
    <row r="30" spans="2:9" ht="15.5" x14ac:dyDescent="0.35">
      <c r="B30" s="24"/>
      <c r="C30" s="69"/>
      <c r="D30" s="18" t="s">
        <v>14</v>
      </c>
      <c r="E30" s="27">
        <f>E28-E29</f>
        <v>1669.8</v>
      </c>
      <c r="F30" s="32">
        <f t="shared" si="0"/>
        <v>1669.8</v>
      </c>
      <c r="G30" s="32">
        <f t="shared" si="1"/>
        <v>1669.8</v>
      </c>
      <c r="H30" s="32">
        <f t="shared" si="2"/>
        <v>1669.8</v>
      </c>
      <c r="I30" s="36">
        <f>E30</f>
        <v>1669.8</v>
      </c>
    </row>
    <row r="31" spans="2:9" ht="15.5" x14ac:dyDescent="0.35">
      <c r="B31" s="24"/>
      <c r="C31" s="69"/>
      <c r="D31" s="18"/>
      <c r="E31" s="27"/>
      <c r="F31" s="29"/>
      <c r="G31" s="29"/>
      <c r="H31" s="29"/>
      <c r="I31" s="33"/>
    </row>
    <row r="32" spans="2:9" ht="15.5" x14ac:dyDescent="0.35">
      <c r="B32" s="24"/>
      <c r="C32" s="69"/>
      <c r="D32" s="18">
        <v>-7500</v>
      </c>
      <c r="E32" s="27">
        <f>E30+E27</f>
        <v>3169.8</v>
      </c>
      <c r="F32" s="32">
        <f>E32</f>
        <v>3169.8</v>
      </c>
      <c r="G32" s="32">
        <f>E32</f>
        <v>3169.8</v>
      </c>
      <c r="H32" s="32">
        <f>E32</f>
        <v>3169.8</v>
      </c>
      <c r="I32" s="36">
        <f>E32</f>
        <v>3169.8</v>
      </c>
    </row>
    <row r="33" spans="2:9" ht="15.5" x14ac:dyDescent="0.35">
      <c r="B33" s="24"/>
      <c r="C33" s="69"/>
      <c r="D33" s="18"/>
      <c r="E33" s="30"/>
      <c r="F33" s="29"/>
      <c r="G33" s="29"/>
      <c r="H33" s="29"/>
      <c r="I33" s="33"/>
    </row>
    <row r="34" spans="2:9" ht="15.5" x14ac:dyDescent="0.35">
      <c r="B34" s="24"/>
      <c r="C34" s="69"/>
      <c r="D34" s="18" t="s">
        <v>16</v>
      </c>
      <c r="E34" s="31">
        <f>NPV(E19,E32:I32)-E12</f>
        <v>3382.180055087545</v>
      </c>
      <c r="F34" s="29"/>
      <c r="G34" s="29"/>
      <c r="H34" s="29"/>
      <c r="I34" s="33"/>
    </row>
    <row r="35" spans="2:9" ht="15.5" x14ac:dyDescent="0.35">
      <c r="B35" s="25"/>
      <c r="C35" s="70"/>
      <c r="D35" s="26"/>
      <c r="E35" s="26"/>
      <c r="F35" s="26"/>
      <c r="G35" s="34"/>
      <c r="H35" s="34"/>
      <c r="I35" s="35"/>
    </row>
  </sheetData>
  <pageMargins left="0.7" right="0.7" top="0.75" bottom="0.75" header="0.3" footer="0.3"/>
  <ignoredErrors>
    <ignoredError sqref="I28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7AB34-5B81-4DBD-9273-EFEE33019D24}">
  <dimension ref="B2:J46"/>
  <sheetViews>
    <sheetView workbookViewId="0">
      <selection activeCell="I11" sqref="I11"/>
    </sheetView>
  </sheetViews>
  <sheetFormatPr defaultRowHeight="14.5" x14ac:dyDescent="0.35"/>
  <cols>
    <col min="3" max="3" width="28.36328125" bestFit="1" customWidth="1"/>
    <col min="4" max="4" width="16.26953125" bestFit="1" customWidth="1"/>
    <col min="5" max="9" width="15.08984375" bestFit="1" customWidth="1"/>
  </cols>
  <sheetData>
    <row r="2" spans="2:5" ht="15.5" x14ac:dyDescent="0.35">
      <c r="C2" s="1" t="s">
        <v>35</v>
      </c>
    </row>
    <row r="3" spans="2:5" ht="15.5" x14ac:dyDescent="0.35">
      <c r="C3" s="1"/>
    </row>
    <row r="4" spans="2:5" ht="15.5" x14ac:dyDescent="0.35">
      <c r="C4" s="1"/>
    </row>
    <row r="5" spans="2:5" ht="15.5" x14ac:dyDescent="0.35">
      <c r="C5" s="1"/>
    </row>
    <row r="6" spans="2:5" ht="15.5" x14ac:dyDescent="0.35">
      <c r="C6" s="1"/>
    </row>
    <row r="7" spans="2:5" ht="15.5" x14ac:dyDescent="0.35">
      <c r="C7" s="1"/>
    </row>
    <row r="8" spans="2:5" ht="15.5" x14ac:dyDescent="0.35">
      <c r="C8" s="1"/>
    </row>
    <row r="10" spans="2:5" ht="15.5" x14ac:dyDescent="0.35">
      <c r="C10" s="2"/>
    </row>
    <row r="11" spans="2:5" ht="15" thickBot="1" x14ac:dyDescent="0.4"/>
    <row r="12" spans="2:5" x14ac:dyDescent="0.35">
      <c r="B12" s="3"/>
      <c r="C12" s="4"/>
      <c r="D12" s="4"/>
      <c r="E12" s="5"/>
    </row>
    <row r="13" spans="2:5" ht="15.5" x14ac:dyDescent="0.35">
      <c r="B13" s="6"/>
      <c r="C13" s="7" t="s">
        <v>22</v>
      </c>
      <c r="D13" s="11">
        <v>9500</v>
      </c>
      <c r="E13" s="9"/>
    </row>
    <row r="14" spans="2:5" ht="15.5" x14ac:dyDescent="0.35">
      <c r="B14" s="6"/>
      <c r="C14" s="7" t="s">
        <v>23</v>
      </c>
      <c r="D14" s="39">
        <v>0.08</v>
      </c>
      <c r="E14" s="9"/>
    </row>
    <row r="15" spans="2:5" ht="15.5" x14ac:dyDescent="0.35">
      <c r="B15" s="6"/>
      <c r="C15" s="7" t="s">
        <v>24</v>
      </c>
      <c r="D15" s="40">
        <v>45000</v>
      </c>
      <c r="E15" s="9"/>
    </row>
    <row r="16" spans="2:5" ht="15.5" x14ac:dyDescent="0.35">
      <c r="B16" s="6"/>
      <c r="C16" s="7" t="s">
        <v>25</v>
      </c>
      <c r="D16" s="8">
        <v>115000</v>
      </c>
      <c r="E16" s="9"/>
    </row>
    <row r="17" spans="2:10" ht="15.5" x14ac:dyDescent="0.35">
      <c r="B17" s="6"/>
      <c r="C17" s="7" t="s">
        <v>26</v>
      </c>
      <c r="D17" s="40">
        <v>21</v>
      </c>
      <c r="E17" s="9"/>
    </row>
    <row r="18" spans="2:10" ht="15.5" x14ac:dyDescent="0.35">
      <c r="B18" s="6"/>
      <c r="C18" s="7" t="s">
        <v>27</v>
      </c>
      <c r="D18" s="40">
        <v>53</v>
      </c>
      <c r="E18" s="9"/>
    </row>
    <row r="19" spans="2:10" ht="15.5" x14ac:dyDescent="0.35">
      <c r="B19" s="6"/>
      <c r="C19" s="7" t="s">
        <v>1</v>
      </c>
      <c r="D19" s="40">
        <v>190000</v>
      </c>
      <c r="E19" s="9"/>
    </row>
    <row r="20" spans="2:10" ht="15.5" x14ac:dyDescent="0.35">
      <c r="B20" s="6"/>
      <c r="C20" s="7" t="s">
        <v>7</v>
      </c>
      <c r="D20" s="39">
        <v>0.34</v>
      </c>
      <c r="E20" s="9"/>
    </row>
    <row r="21" spans="2:10" ht="15.5" x14ac:dyDescent="0.35">
      <c r="B21" s="6"/>
      <c r="C21" s="7" t="s">
        <v>8</v>
      </c>
      <c r="D21" s="39">
        <v>0.18</v>
      </c>
      <c r="E21" s="9"/>
    </row>
    <row r="22" spans="2:10" ht="15.5" x14ac:dyDescent="0.35">
      <c r="B22" s="6"/>
      <c r="C22" s="7" t="s">
        <v>28</v>
      </c>
      <c r="D22" s="41"/>
      <c r="E22" s="9"/>
    </row>
    <row r="23" spans="2:10" ht="16" thickBot="1" x14ac:dyDescent="0.4">
      <c r="B23" s="14"/>
      <c r="C23" s="42"/>
      <c r="D23" s="43"/>
      <c r="E23" s="16"/>
    </row>
    <row r="25" spans="2:10" ht="15.5" x14ac:dyDescent="0.35">
      <c r="C25" s="2"/>
    </row>
    <row r="27" spans="2:10" x14ac:dyDescent="0.35">
      <c r="B27" s="49"/>
      <c r="C27" s="50"/>
      <c r="D27" s="50"/>
      <c r="E27" s="50"/>
      <c r="F27" s="50"/>
      <c r="G27" s="50"/>
      <c r="H27" s="50"/>
      <c r="I27" s="50"/>
      <c r="J27" s="51"/>
    </row>
    <row r="28" spans="2:10" ht="15.5" x14ac:dyDescent="0.35">
      <c r="B28" s="52"/>
      <c r="C28" s="53" t="s">
        <v>29</v>
      </c>
      <c r="D28" s="54"/>
      <c r="E28" s="55">
        <f>D13</f>
        <v>9500</v>
      </c>
      <c r="F28" s="55">
        <f>(E28*(1+$D$14))</f>
        <v>10260</v>
      </c>
      <c r="G28" s="55">
        <f>(F28*(1+$D$14))</f>
        <v>11080.800000000001</v>
      </c>
      <c r="H28" s="55">
        <f>(G28*(1+$D$14))</f>
        <v>11967.264000000003</v>
      </c>
      <c r="I28" s="55">
        <f>(H28*(1+$D$14))</f>
        <v>12924.645120000005</v>
      </c>
      <c r="J28" s="56"/>
    </row>
    <row r="29" spans="2:10" x14ac:dyDescent="0.35">
      <c r="B29" s="52"/>
      <c r="C29" s="54"/>
      <c r="D29" s="54"/>
      <c r="E29" s="54"/>
      <c r="F29" s="54"/>
      <c r="G29" s="54"/>
      <c r="H29" s="54"/>
      <c r="I29" s="54"/>
      <c r="J29" s="56"/>
    </row>
    <row r="30" spans="2:10" ht="15.5" x14ac:dyDescent="0.35">
      <c r="B30" s="52"/>
      <c r="C30" s="57"/>
      <c r="D30" s="58" t="s">
        <v>30</v>
      </c>
      <c r="E30" s="58" t="s">
        <v>17</v>
      </c>
      <c r="F30" s="58" t="s">
        <v>18</v>
      </c>
      <c r="G30" s="58" t="s">
        <v>19</v>
      </c>
      <c r="H30" s="58" t="s">
        <v>20</v>
      </c>
      <c r="I30" s="58" t="s">
        <v>21</v>
      </c>
      <c r="J30" s="56"/>
    </row>
    <row r="31" spans="2:10" ht="15.5" x14ac:dyDescent="0.35">
      <c r="B31" s="52"/>
      <c r="C31" s="53" t="s">
        <v>31</v>
      </c>
      <c r="D31" s="53"/>
      <c r="E31" s="59">
        <f>E28*$D$18</f>
        <v>503500</v>
      </c>
      <c r="F31" s="59">
        <f>F28*$D$18</f>
        <v>543780</v>
      </c>
      <c r="G31" s="59">
        <f>G28*$D$18</f>
        <v>587282.4</v>
      </c>
      <c r="H31" s="59">
        <f>H28*$D$18</f>
        <v>634264.9920000002</v>
      </c>
      <c r="I31" s="59">
        <f>I28*$D$18</f>
        <v>685006.19136000029</v>
      </c>
      <c r="J31" s="56"/>
    </row>
    <row r="32" spans="2:10" ht="15.5" x14ac:dyDescent="0.35">
      <c r="B32" s="52"/>
      <c r="C32" s="53" t="s">
        <v>25</v>
      </c>
      <c r="D32" s="53"/>
      <c r="E32" s="60">
        <f>$D$16</f>
        <v>115000</v>
      </c>
      <c r="F32" s="60">
        <f>$D$16</f>
        <v>115000</v>
      </c>
      <c r="G32" s="60">
        <f>$D$16</f>
        <v>115000</v>
      </c>
      <c r="H32" s="60">
        <f>$D$16</f>
        <v>115000</v>
      </c>
      <c r="I32" s="60">
        <f>$D$16</f>
        <v>115000</v>
      </c>
      <c r="J32" s="56"/>
    </row>
    <row r="33" spans="2:10" ht="15.5" x14ac:dyDescent="0.35">
      <c r="B33" s="52"/>
      <c r="C33" s="53" t="s">
        <v>26</v>
      </c>
      <c r="D33" s="53"/>
      <c r="E33" s="60">
        <f>E28*$D$17</f>
        <v>199500</v>
      </c>
      <c r="F33" s="60">
        <f>F28*$D$17</f>
        <v>215460</v>
      </c>
      <c r="G33" s="60">
        <f>G28*$D$17</f>
        <v>232696.80000000002</v>
      </c>
      <c r="H33" s="60">
        <f>H28*$D$17</f>
        <v>251312.54400000005</v>
      </c>
      <c r="I33" s="60">
        <f>I28*$D$17</f>
        <v>271417.54752000008</v>
      </c>
      <c r="J33" s="56"/>
    </row>
    <row r="34" spans="2:10" ht="15.5" x14ac:dyDescent="0.35">
      <c r="B34" s="52"/>
      <c r="C34" s="53" t="s">
        <v>11</v>
      </c>
      <c r="D34" s="53"/>
      <c r="E34" s="44">
        <f>D19/5</f>
        <v>38000</v>
      </c>
      <c r="F34" s="44">
        <f>E34</f>
        <v>38000</v>
      </c>
      <c r="G34" s="44">
        <f>F34</f>
        <v>38000</v>
      </c>
      <c r="H34" s="44">
        <f>G34</f>
        <v>38000</v>
      </c>
      <c r="I34" s="44">
        <f>H34</f>
        <v>38000</v>
      </c>
      <c r="J34" s="56"/>
    </row>
    <row r="35" spans="2:10" ht="15.5" x14ac:dyDescent="0.35">
      <c r="B35" s="52"/>
      <c r="C35" s="53" t="s">
        <v>12</v>
      </c>
      <c r="D35" s="54"/>
      <c r="E35" s="59">
        <f>E31-E32-E33-E34</f>
        <v>151000</v>
      </c>
      <c r="F35" s="59">
        <f>F31-F32-F33-F34</f>
        <v>175320</v>
      </c>
      <c r="G35" s="59">
        <f>G31-G32-G33-G34</f>
        <v>201585.6</v>
      </c>
      <c r="H35" s="59">
        <f>H31-H32-H33-H34</f>
        <v>229952.44800000015</v>
      </c>
      <c r="I35" s="59">
        <f>I31-I32-I33-I34</f>
        <v>260588.64384000021</v>
      </c>
      <c r="J35" s="56"/>
    </row>
    <row r="36" spans="2:10" ht="15.5" x14ac:dyDescent="0.35">
      <c r="B36" s="52"/>
      <c r="C36" s="53" t="s">
        <v>32</v>
      </c>
      <c r="D36" s="53"/>
      <c r="E36" s="60">
        <f>E35*$D$20</f>
        <v>51340.000000000007</v>
      </c>
      <c r="F36" s="60">
        <f>F35*$D$20</f>
        <v>59608.800000000003</v>
      </c>
      <c r="G36" s="60">
        <f>G35*$D$20</f>
        <v>68539.104000000007</v>
      </c>
      <c r="H36" s="60">
        <f>H35*$D$20</f>
        <v>78183.83232000006</v>
      </c>
      <c r="I36" s="60">
        <f>I35*$D$20</f>
        <v>88600.138905600077</v>
      </c>
      <c r="J36" s="56"/>
    </row>
    <row r="37" spans="2:10" ht="16" thickBot="1" x14ac:dyDescent="0.4">
      <c r="B37" s="52"/>
      <c r="C37" s="53" t="s">
        <v>14</v>
      </c>
      <c r="D37" s="53"/>
      <c r="E37" s="45">
        <f>E35-E36</f>
        <v>99660</v>
      </c>
      <c r="F37" s="45">
        <f>F35-F36</f>
        <v>115711.2</v>
      </c>
      <c r="G37" s="45">
        <f>G35-G36</f>
        <v>133046.49599999998</v>
      </c>
      <c r="H37" s="45">
        <f>H35-H36</f>
        <v>151768.6156800001</v>
      </c>
      <c r="I37" s="45">
        <f>I35-I36</f>
        <v>171988.50493440015</v>
      </c>
      <c r="J37" s="56"/>
    </row>
    <row r="38" spans="2:10" ht="16" thickTop="1" x14ac:dyDescent="0.35">
      <c r="B38" s="52"/>
      <c r="C38" s="53" t="s">
        <v>15</v>
      </c>
      <c r="D38" s="53"/>
      <c r="E38" s="59">
        <f>E37+E34</f>
        <v>137660</v>
      </c>
      <c r="F38" s="59">
        <f>F37+F34</f>
        <v>153711.20000000001</v>
      </c>
      <c r="G38" s="59">
        <f>G37+G34</f>
        <v>171046.49599999998</v>
      </c>
      <c r="H38" s="59">
        <f>H37+H34</f>
        <v>189768.6156800001</v>
      </c>
      <c r="I38" s="59">
        <f>I37+I34</f>
        <v>209988.50493440015</v>
      </c>
      <c r="J38" s="56"/>
    </row>
    <row r="39" spans="2:10" ht="15.5" x14ac:dyDescent="0.35">
      <c r="B39" s="52"/>
      <c r="C39" s="53"/>
      <c r="D39" s="53"/>
      <c r="E39" s="53"/>
      <c r="F39" s="53"/>
      <c r="G39" s="53"/>
      <c r="H39" s="53"/>
      <c r="I39" s="53"/>
      <c r="J39" s="56"/>
    </row>
    <row r="40" spans="2:10" ht="15.5" x14ac:dyDescent="0.35">
      <c r="B40" s="52"/>
      <c r="C40" s="53" t="s">
        <v>33</v>
      </c>
      <c r="D40" s="61">
        <f>-D19</f>
        <v>-190000</v>
      </c>
      <c r="E40" s="53"/>
      <c r="F40" s="53"/>
      <c r="G40" s="53"/>
      <c r="H40" s="53"/>
      <c r="I40" s="53"/>
      <c r="J40" s="56"/>
    </row>
    <row r="41" spans="2:10" ht="15.5" x14ac:dyDescent="0.35">
      <c r="B41" s="52"/>
      <c r="C41" s="53" t="s">
        <v>24</v>
      </c>
      <c r="D41" s="46">
        <f>-D15</f>
        <v>-45000</v>
      </c>
      <c r="E41" s="47"/>
      <c r="F41" s="47"/>
      <c r="G41" s="47"/>
      <c r="H41" s="47"/>
      <c r="I41" s="46">
        <f>D15</f>
        <v>45000</v>
      </c>
      <c r="J41" s="56"/>
    </row>
    <row r="42" spans="2:10" ht="15.5" x14ac:dyDescent="0.35">
      <c r="B42" s="52"/>
      <c r="C42" s="53"/>
      <c r="D42" s="53"/>
      <c r="E42" s="53"/>
      <c r="F42" s="53"/>
      <c r="G42" s="53"/>
      <c r="H42" s="53"/>
      <c r="I42" s="53"/>
      <c r="J42" s="56"/>
    </row>
    <row r="43" spans="2:10" ht="15.5" x14ac:dyDescent="0.35">
      <c r="B43" s="52"/>
      <c r="C43" s="53" t="s">
        <v>34</v>
      </c>
      <c r="D43" s="62">
        <f t="shared" ref="D43:I43" si="0">D40+D41+D38</f>
        <v>-235000</v>
      </c>
      <c r="E43" s="62">
        <f t="shared" si="0"/>
        <v>137660</v>
      </c>
      <c r="F43" s="62">
        <f t="shared" si="0"/>
        <v>153711.20000000001</v>
      </c>
      <c r="G43" s="62">
        <f t="shared" si="0"/>
        <v>171046.49599999998</v>
      </c>
      <c r="H43" s="62">
        <f t="shared" si="0"/>
        <v>189768.6156800001</v>
      </c>
      <c r="I43" s="62">
        <f t="shared" si="0"/>
        <v>254988.50493440015</v>
      </c>
      <c r="J43" s="56"/>
    </row>
    <row r="44" spans="2:10" x14ac:dyDescent="0.35">
      <c r="B44" s="52"/>
      <c r="C44" s="54"/>
      <c r="D44" s="54"/>
      <c r="E44" s="54"/>
      <c r="F44" s="54"/>
      <c r="G44" s="54"/>
      <c r="H44" s="54"/>
      <c r="I44" s="54"/>
      <c r="J44" s="56"/>
    </row>
    <row r="45" spans="2:10" ht="15.5" x14ac:dyDescent="0.35">
      <c r="B45" s="52"/>
      <c r="C45" s="53" t="s">
        <v>16</v>
      </c>
      <c r="D45" s="48">
        <f>NPV(D21,E43:I43)+D43</f>
        <v>305496.55195871333</v>
      </c>
      <c r="E45" s="57"/>
      <c r="F45" s="57"/>
      <c r="G45" s="57"/>
      <c r="H45" s="57"/>
      <c r="I45" s="57"/>
      <c r="J45" s="56"/>
    </row>
    <row r="46" spans="2:10" ht="15.5" x14ac:dyDescent="0.35">
      <c r="B46" s="63"/>
      <c r="C46" s="64"/>
      <c r="D46" s="65"/>
      <c r="E46" s="66"/>
      <c r="F46" s="66"/>
      <c r="G46" s="66"/>
      <c r="H46" s="66"/>
      <c r="I46" s="66"/>
      <c r="J46" s="6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2023-11-27T18:52:34Z</dcterms:created>
  <dcterms:modified xsi:type="dcterms:W3CDTF">2024-10-06T08:38:39Z</dcterms:modified>
</cp:coreProperties>
</file>