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360" yWindow="72" windowWidth="11340" windowHeight="6792" firstSheet="2" activeTab="4"/>
  </bookViews>
  <sheets>
    <sheet name="SC_Consulting" sheetId="1" r:id="rId1"/>
    <sheet name="SC_consulting 1(a)" sheetId="2" r:id="rId2"/>
    <sheet name="Ex problem 1" sheetId="7" r:id="rId3"/>
    <sheet name="Sc consulting" sheetId="8" r:id="rId4"/>
    <sheet name="prob 2" sheetId="9" r:id="rId5"/>
  </sheets>
  <definedNames>
    <definedName name="solver_adj" localSheetId="2" hidden="1">'Ex problem 1'!$C$8:$F$10</definedName>
    <definedName name="solver_adj" localSheetId="4" hidden="1">'prob 2'!$B$13:$F$20</definedName>
    <definedName name="solver_adj" localSheetId="3" hidden="1">'Sc consulting'!$B$9:$R$12</definedName>
    <definedName name="solver_adj" localSheetId="0" hidden="1">SC_Consulting!$D$3:$D$18,SC_Consulting!$F$3:$F$18,SC_Consulting!$H$3:$H$18,SC_Consulting!$J$3:$J$18</definedName>
    <definedName name="solver_adj" localSheetId="1" hidden="1">'SC_consulting 1(a)'!$B$14:$Q$17</definedName>
    <definedName name="solver_cvg" localSheetId="2" hidden="1">0.0001</definedName>
    <definedName name="solver_cvg" localSheetId="4" hidden="1">0.0001</definedName>
    <definedName name="solver_cvg" localSheetId="3" hidden="1">0.0001</definedName>
    <definedName name="solver_cvg" localSheetId="0" hidden="1">0.0001</definedName>
    <definedName name="solver_cvg" localSheetId="1" hidden="1">0.0001</definedName>
    <definedName name="solver_drv" localSheetId="2" hidden="1">1</definedName>
    <definedName name="solver_drv" localSheetId="4" hidden="1">1</definedName>
    <definedName name="solver_drv" localSheetId="3" hidden="1">1</definedName>
    <definedName name="solver_drv" localSheetId="0" hidden="1">1</definedName>
    <definedName name="solver_drv" localSheetId="1" hidden="1">1</definedName>
    <definedName name="solver_eng" localSheetId="2" hidden="1">2</definedName>
    <definedName name="solver_eng" localSheetId="4" hidden="1">2</definedName>
    <definedName name="solver_eng" localSheetId="3" hidden="1">2</definedName>
    <definedName name="solver_eng" localSheetId="0" hidden="1">2</definedName>
    <definedName name="solver_eng" localSheetId="1" hidden="1">2</definedName>
    <definedName name="solver_est" localSheetId="2" hidden="1">1</definedName>
    <definedName name="solver_est" localSheetId="4" hidden="1">1</definedName>
    <definedName name="solver_est" localSheetId="3" hidden="1">1</definedName>
    <definedName name="solver_est" localSheetId="0" hidden="1">1</definedName>
    <definedName name="solver_est" localSheetId="1" hidden="1">1</definedName>
    <definedName name="solver_itr" localSheetId="2" hidden="1">2147483647</definedName>
    <definedName name="solver_itr" localSheetId="4" hidden="1">2147483647</definedName>
    <definedName name="solver_itr" localSheetId="3" hidden="1">2147483647</definedName>
    <definedName name="solver_itr" localSheetId="0" hidden="1">100</definedName>
    <definedName name="solver_itr" localSheetId="1" hidden="1">2147483647</definedName>
    <definedName name="solver_lhs1" localSheetId="2" hidden="1">'Ex problem 1'!$C$12:$E$12</definedName>
    <definedName name="solver_lhs1" localSheetId="4" hidden="1">'prob 2'!$B$13:$E$20</definedName>
    <definedName name="solver_lhs1" localSheetId="3" hidden="1">'Sc consulting'!$B$14:$Q$14</definedName>
    <definedName name="solver_lhs1" localSheetId="0" hidden="1">SC_Consulting!$D$3:$D$18</definedName>
    <definedName name="solver_lhs1" localSheetId="1" hidden="1">'SC_consulting 1(a)'!$B$14:$Q$17</definedName>
    <definedName name="solver_lhs2" localSheetId="2" hidden="1">'Ex problem 1'!$C$8:$E$10</definedName>
    <definedName name="solver_lhs2" localSheetId="4" hidden="1">'prob 2'!$B$13:$E$20</definedName>
    <definedName name="solver_lhs2" localSheetId="3" hidden="1">'Sc consulting'!$B$9:$Q$12</definedName>
    <definedName name="solver_lhs2" localSheetId="0" hidden="1">SC_Consulting!$L$3:$L$18</definedName>
    <definedName name="solver_lhs2" localSheetId="1" hidden="1">'SC_consulting 1(a)'!$B$14:$Q$17</definedName>
    <definedName name="solver_lhs3" localSheetId="2" hidden="1">'Ex problem 1'!$F$8:$F$10</definedName>
    <definedName name="solver_lhs3" localSheetId="4" hidden="1">'prob 2'!$B$22:$E$22</definedName>
    <definedName name="solver_lhs3" localSheetId="3" hidden="1">'Sc consulting'!$R$9:$R$12</definedName>
    <definedName name="solver_lhs3" localSheetId="0" hidden="1">SC_Consulting!$J$3:$J$18</definedName>
    <definedName name="solver_lhs3" localSheetId="1" hidden="1">'SC_consulting 1(a)'!$B$18:$Q$18</definedName>
    <definedName name="solver_lhs4" localSheetId="2" hidden="1">'Ex problem 1'!$G$8:$G$10</definedName>
    <definedName name="solver_lhs4" localSheetId="4" hidden="1">'prob 2'!$F$13:$F$20</definedName>
    <definedName name="solver_lhs4" localSheetId="3" hidden="1">'Sc consulting'!$S$9:$S$12</definedName>
    <definedName name="solver_lhs4" localSheetId="0" hidden="1">SC_Consulting!$J$3:$J$18</definedName>
    <definedName name="solver_lhs4" localSheetId="1" hidden="1">'SC_consulting 1(a)'!$R$14:$R$17</definedName>
    <definedName name="solver_lhs5" localSheetId="2" hidden="1">'Ex problem 1'!$I$14</definedName>
    <definedName name="solver_lhs5" localSheetId="4" hidden="1">'prob 2'!$G$13:$G$20</definedName>
    <definedName name="solver_lhs5" localSheetId="0" hidden="1">SC_Consulting!$H$3:$H$18</definedName>
    <definedName name="solver_lhs6" localSheetId="0" hidden="1">SC_Consulting!$H$3:$H$18</definedName>
    <definedName name="solver_lhs7" localSheetId="0" hidden="1">SC_Consulting!$F$3:$F$18</definedName>
    <definedName name="solver_lhs8" localSheetId="0" hidden="1">SC_Consulting!$D$3:$D$18</definedName>
    <definedName name="solver_lhs9" localSheetId="0" hidden="1">SC_Consulting!$F$3:$F$18</definedName>
    <definedName name="solver_lin" localSheetId="0" hidden="1">1</definedName>
    <definedName name="solver_mip" localSheetId="2" hidden="1">2147483647</definedName>
    <definedName name="solver_mip" localSheetId="4" hidden="1">2147483647</definedName>
    <definedName name="solver_mip" localSheetId="3" hidden="1">2147483647</definedName>
    <definedName name="solver_mip" localSheetId="0" hidden="1">2147483647</definedName>
    <definedName name="solver_mip" localSheetId="1" hidden="1">2147483647</definedName>
    <definedName name="solver_mni" localSheetId="2" hidden="1">30</definedName>
    <definedName name="solver_mni" localSheetId="4" hidden="1">30</definedName>
    <definedName name="solver_mni" localSheetId="3" hidden="1">30</definedName>
    <definedName name="solver_mni" localSheetId="0" hidden="1">30</definedName>
    <definedName name="solver_mni" localSheetId="1" hidden="1">30</definedName>
    <definedName name="solver_mrt" localSheetId="2" hidden="1">0.075</definedName>
    <definedName name="solver_mrt" localSheetId="4" hidden="1">0.075</definedName>
    <definedName name="solver_mrt" localSheetId="3" hidden="1">0.075</definedName>
    <definedName name="solver_mrt" localSheetId="0" hidden="1">0.075</definedName>
    <definedName name="solver_mrt" localSheetId="1" hidden="1">0.075</definedName>
    <definedName name="solver_msl" localSheetId="2" hidden="1">2</definedName>
    <definedName name="solver_msl" localSheetId="4" hidden="1">2</definedName>
    <definedName name="solver_msl" localSheetId="3" hidden="1">2</definedName>
    <definedName name="solver_msl" localSheetId="0" hidden="1">2</definedName>
    <definedName name="solver_msl" localSheetId="1" hidden="1">2</definedName>
    <definedName name="solver_neg" localSheetId="2" hidden="1">1</definedName>
    <definedName name="solver_neg" localSheetId="4" hidden="1">1</definedName>
    <definedName name="solver_neg" localSheetId="3" hidden="1">1</definedName>
    <definedName name="solver_neg" localSheetId="0" hidden="1">2</definedName>
    <definedName name="solver_neg" localSheetId="1" hidden="1">1</definedName>
    <definedName name="solver_nod" localSheetId="2" hidden="1">2147483647</definedName>
    <definedName name="solver_nod" localSheetId="4" hidden="1">2147483647</definedName>
    <definedName name="solver_nod" localSheetId="3" hidden="1">2147483647</definedName>
    <definedName name="solver_nod" localSheetId="0" hidden="1">2147483647</definedName>
    <definedName name="solver_nod" localSheetId="1" hidden="1">2147483647</definedName>
    <definedName name="solver_num" localSheetId="2" hidden="1">5</definedName>
    <definedName name="solver_num" localSheetId="4" hidden="1">5</definedName>
    <definedName name="solver_num" localSheetId="3" hidden="1">4</definedName>
    <definedName name="solver_num" localSheetId="0" hidden="1">9</definedName>
    <definedName name="solver_num" localSheetId="1" hidden="1">3</definedName>
    <definedName name="solver_nwt" localSheetId="2" hidden="1">1</definedName>
    <definedName name="solver_nwt" localSheetId="4" hidden="1">1</definedName>
    <definedName name="solver_nwt" localSheetId="3" hidden="1">1</definedName>
    <definedName name="solver_nwt" localSheetId="0" hidden="1">1</definedName>
    <definedName name="solver_nwt" localSheetId="1" hidden="1">1</definedName>
    <definedName name="solver_opt" localSheetId="2" hidden="1">'Ex problem 1'!$B$19</definedName>
    <definedName name="solver_opt" localSheetId="4" hidden="1">'prob 2'!$B$30</definedName>
    <definedName name="solver_opt" localSheetId="3" hidden="1">'Sc consulting'!$B$23</definedName>
    <definedName name="solver_opt" localSheetId="0" hidden="1">SC_Consulting!$K$27</definedName>
    <definedName name="solver_opt" localSheetId="1" hidden="1">'SC_consulting 1(a)'!$B$23</definedName>
    <definedName name="solver_pre" localSheetId="2" hidden="1">0.000001</definedName>
    <definedName name="solver_pre" localSheetId="4" hidden="1">0.000001</definedName>
    <definedName name="solver_pre" localSheetId="3" hidden="1">0.000001</definedName>
    <definedName name="solver_pre" localSheetId="0" hidden="1">0.000001</definedName>
    <definedName name="solver_pre" localSheetId="1" hidden="1">0.000001</definedName>
    <definedName name="solver_rbv" localSheetId="2" hidden="1">1</definedName>
    <definedName name="solver_rbv" localSheetId="4" hidden="1">1</definedName>
    <definedName name="solver_rbv" localSheetId="3" hidden="1">1</definedName>
    <definedName name="solver_rbv" localSheetId="0" hidden="1">1</definedName>
    <definedName name="solver_rbv" localSheetId="1" hidden="1">1</definedName>
    <definedName name="solver_rel1" localSheetId="2" hidden="1">3</definedName>
    <definedName name="solver_rel1" localSheetId="4" hidden="1">4</definedName>
    <definedName name="solver_rel1" localSheetId="3" hidden="1">3</definedName>
    <definedName name="solver_rel1" localSheetId="0" hidden="1">3</definedName>
    <definedName name="solver_rel1" localSheetId="1" hidden="1">4</definedName>
    <definedName name="solver_rel2" localSheetId="2" hidden="1">3</definedName>
    <definedName name="solver_rel2" localSheetId="4" hidden="1">3</definedName>
    <definedName name="solver_rel2" localSheetId="3" hidden="1">3</definedName>
    <definedName name="solver_rel2" localSheetId="0" hidden="1">2</definedName>
    <definedName name="solver_rel2" localSheetId="1" hidden="1">3</definedName>
    <definedName name="solver_rel3" localSheetId="2" hidden="1">5</definedName>
    <definedName name="solver_rel3" localSheetId="4" hidden="1">3</definedName>
    <definedName name="solver_rel3" localSheetId="3" hidden="1">5</definedName>
    <definedName name="solver_rel3" localSheetId="0" hidden="1">4</definedName>
    <definedName name="solver_rel3" localSheetId="1" hidden="1">2</definedName>
    <definedName name="solver_rel4" localSheetId="2" hidden="1">1</definedName>
    <definedName name="solver_rel4" localSheetId="4" hidden="1">5</definedName>
    <definedName name="solver_rel4" localSheetId="3" hidden="1">1</definedName>
    <definedName name="solver_rel4" localSheetId="0" hidden="1">3</definedName>
    <definedName name="solver_rel4" localSheetId="1" hidden="1">5</definedName>
    <definedName name="solver_rel5" localSheetId="2" hidden="1">2</definedName>
    <definedName name="solver_rel5" localSheetId="4" hidden="1">1</definedName>
    <definedName name="solver_rel5" localSheetId="0" hidden="1">4</definedName>
    <definedName name="solver_rel6" localSheetId="0" hidden="1">3</definedName>
    <definedName name="solver_rel7" localSheetId="0" hidden="1">4</definedName>
    <definedName name="solver_rel8" localSheetId="0" hidden="1">4</definedName>
    <definedName name="solver_rel9" localSheetId="0" hidden="1">3</definedName>
    <definedName name="solver_rhs1" localSheetId="2" hidden="1">'Ex problem 1'!$C$14:$E$14</definedName>
    <definedName name="solver_rhs1" localSheetId="4" hidden="1">"integer"</definedName>
    <definedName name="solver_rhs1" localSheetId="3" hidden="1">'Sc consulting'!$B$16:$Q$16</definedName>
    <definedName name="solver_rhs1" localSheetId="0" hidden="1">0</definedName>
    <definedName name="solver_rhs1" localSheetId="1" hidden="1">integer</definedName>
    <definedName name="solver_rhs2" localSheetId="2" hidden="1">0</definedName>
    <definedName name="solver_rhs2" localSheetId="4" hidden="1">0</definedName>
    <definedName name="solver_rhs2" localSheetId="3" hidden="1">0</definedName>
    <definedName name="solver_rhs2" localSheetId="0" hidden="1">0</definedName>
    <definedName name="solver_rhs2" localSheetId="1" hidden="1">0</definedName>
    <definedName name="solver_rhs3" localSheetId="2" hidden="1">"binary"</definedName>
    <definedName name="solver_rhs3" localSheetId="4" hidden="1">'prob 2'!$B$24:$E$24</definedName>
    <definedName name="solver_rhs3" localSheetId="3" hidden="1">"binary"</definedName>
    <definedName name="solver_rhs3" localSheetId="0" hidden="1">integer</definedName>
    <definedName name="solver_rhs3" localSheetId="1" hidden="1">'SC_consulting 1(a)'!$B$20:$Q$20</definedName>
    <definedName name="solver_rhs4" localSheetId="2" hidden="1">'Ex problem 1'!$I$8:$I$10</definedName>
    <definedName name="solver_rhs4" localSheetId="4" hidden="1">"binary"</definedName>
    <definedName name="solver_rhs4" localSheetId="3" hidden="1">'Sc consulting'!$U$9:$U$12</definedName>
    <definedName name="solver_rhs4" localSheetId="0" hidden="1">0</definedName>
    <definedName name="solver_rhs4" localSheetId="1" hidden="1">binary</definedName>
    <definedName name="solver_rhs5" localSheetId="2" hidden="1">'Ex problem 1'!$K$14</definedName>
    <definedName name="solver_rhs5" localSheetId="4" hidden="1">'prob 2'!$I$13:$I$20</definedName>
    <definedName name="solver_rhs5" localSheetId="0" hidden="1">integer</definedName>
    <definedName name="solver_rhs6" localSheetId="0" hidden="1">0</definedName>
    <definedName name="solver_rhs7" localSheetId="0" hidden="1">integer</definedName>
    <definedName name="solver_rhs8" localSheetId="0" hidden="1">integer</definedName>
    <definedName name="solver_rhs9" localSheetId="0" hidden="1">0</definedName>
    <definedName name="solver_rlx" localSheetId="2" hidden="1">2</definedName>
    <definedName name="solver_rlx" localSheetId="4" hidden="1">2</definedName>
    <definedName name="solver_rlx" localSheetId="3" hidden="1">2</definedName>
    <definedName name="solver_rlx" localSheetId="0" hidden="1">1</definedName>
    <definedName name="solver_rlx" localSheetId="1" hidden="1">2</definedName>
    <definedName name="solver_rsd" localSheetId="2" hidden="1">0</definedName>
    <definedName name="solver_rsd" localSheetId="4" hidden="1">0</definedName>
    <definedName name="solver_rsd" localSheetId="3" hidden="1">0</definedName>
    <definedName name="solver_rsd" localSheetId="0" hidden="1">0</definedName>
    <definedName name="solver_rsd" localSheetId="1" hidden="1">0</definedName>
    <definedName name="solver_scl" localSheetId="2" hidden="1">1</definedName>
    <definedName name="solver_scl" localSheetId="4" hidden="1">1</definedName>
    <definedName name="solver_scl" localSheetId="3" hidden="1">1</definedName>
    <definedName name="solver_scl" localSheetId="0" hidden="1">2</definedName>
    <definedName name="solver_scl" localSheetId="1" hidden="1">1</definedName>
    <definedName name="solver_sho" localSheetId="2" hidden="1">2</definedName>
    <definedName name="solver_sho" localSheetId="4" hidden="1">2</definedName>
    <definedName name="solver_sho" localSheetId="3" hidden="1">2</definedName>
    <definedName name="solver_sho" localSheetId="0" hidden="1">2</definedName>
    <definedName name="solver_sho" localSheetId="1" hidden="1">2</definedName>
    <definedName name="solver_ssz" localSheetId="2" hidden="1">100</definedName>
    <definedName name="solver_ssz" localSheetId="4" hidden="1">100</definedName>
    <definedName name="solver_ssz" localSheetId="3" hidden="1">100</definedName>
    <definedName name="solver_ssz" localSheetId="0" hidden="1">100</definedName>
    <definedName name="solver_ssz" localSheetId="1" hidden="1">100</definedName>
    <definedName name="solver_tim" localSheetId="2" hidden="1">2147483647</definedName>
    <definedName name="solver_tim" localSheetId="4" hidden="1">2147483647</definedName>
    <definedName name="solver_tim" localSheetId="3" hidden="1">2147483647</definedName>
    <definedName name="solver_tim" localSheetId="0" hidden="1">100</definedName>
    <definedName name="solver_tim" localSheetId="1" hidden="1">2147483647</definedName>
    <definedName name="solver_tol" localSheetId="2" hidden="1">0.01</definedName>
    <definedName name="solver_tol" localSheetId="4" hidden="1">0.01</definedName>
    <definedName name="solver_tol" localSheetId="3" hidden="1">0.01</definedName>
    <definedName name="solver_tol" localSheetId="0" hidden="1">0.05</definedName>
    <definedName name="solver_tol" localSheetId="1" hidden="1">0.01</definedName>
    <definedName name="solver_typ" localSheetId="2" hidden="1">2</definedName>
    <definedName name="solver_typ" localSheetId="4" hidden="1">2</definedName>
    <definedName name="solver_typ" localSheetId="3" hidden="1">2</definedName>
    <definedName name="solver_typ" localSheetId="0" hidden="1">2</definedName>
    <definedName name="solver_typ" localSheetId="1" hidden="1">2</definedName>
    <definedName name="solver_val" localSheetId="2" hidden="1">0</definedName>
    <definedName name="solver_val" localSheetId="4" hidden="1">0</definedName>
    <definedName name="solver_val" localSheetId="3" hidden="1">0</definedName>
    <definedName name="solver_val" localSheetId="0" hidden="1">0</definedName>
    <definedName name="solver_val" localSheetId="1" hidden="1">0</definedName>
    <definedName name="solver_ver" localSheetId="2" hidden="1">3</definedName>
    <definedName name="solver_ver" localSheetId="4" hidden="1">3</definedName>
    <definedName name="solver_ver" localSheetId="3" hidden="1">3</definedName>
    <definedName name="solver_ver" localSheetId="0" hidden="1">3</definedName>
    <definedName name="solver_ver" localSheetId="1" hidden="1">3</definedName>
  </definedNames>
  <calcPr calcId="152511"/>
</workbook>
</file>

<file path=xl/calcChain.xml><?xml version="1.0" encoding="utf-8"?>
<calcChain xmlns="http://schemas.openxmlformats.org/spreadsheetml/2006/main">
  <c r="I20" i="9" l="1"/>
  <c r="I19" i="9"/>
  <c r="I18" i="9"/>
  <c r="I17" i="9"/>
  <c r="I16" i="9"/>
  <c r="I14" i="9"/>
  <c r="I13" i="9"/>
  <c r="I15" i="9"/>
  <c r="G15" i="9"/>
  <c r="B28" i="9"/>
  <c r="B27" i="9"/>
  <c r="G13" i="9"/>
  <c r="G14" i="9"/>
  <c r="G16" i="9"/>
  <c r="G17" i="9"/>
  <c r="G18" i="9"/>
  <c r="G19" i="9"/>
  <c r="G20" i="9"/>
  <c r="C22" i="9"/>
  <c r="D22" i="9"/>
  <c r="E22" i="9"/>
  <c r="B22" i="9"/>
  <c r="B21" i="8"/>
  <c r="B20" i="8"/>
  <c r="C14" i="8"/>
  <c r="D14" i="8"/>
  <c r="E14" i="8"/>
  <c r="F14" i="8"/>
  <c r="G14" i="8"/>
  <c r="H14" i="8"/>
  <c r="I14" i="8"/>
  <c r="J14" i="8"/>
  <c r="K14" i="8"/>
  <c r="L14" i="8"/>
  <c r="M14" i="8"/>
  <c r="N14" i="8"/>
  <c r="O14" i="8"/>
  <c r="P14" i="8"/>
  <c r="Q14" i="8"/>
  <c r="B14" i="8"/>
  <c r="U12" i="8"/>
  <c r="U11" i="8"/>
  <c r="U10" i="8"/>
  <c r="S10" i="8"/>
  <c r="H22" i="8" s="1"/>
  <c r="S11" i="8"/>
  <c r="H23" i="8" s="1"/>
  <c r="S12" i="8"/>
  <c r="H24" i="8" s="1"/>
  <c r="S9" i="8"/>
  <c r="H21" i="8" s="1"/>
  <c r="B17" i="7"/>
  <c r="B16" i="7"/>
  <c r="I14" i="7"/>
  <c r="E12" i="7"/>
  <c r="D12" i="7"/>
  <c r="C12" i="7"/>
  <c r="I10" i="7"/>
  <c r="I9" i="7"/>
  <c r="I8" i="7"/>
  <c r="G10" i="7"/>
  <c r="G9" i="7"/>
  <c r="G8" i="7"/>
  <c r="B30" i="9" l="1"/>
  <c r="B23" i="8"/>
  <c r="B19" i="7"/>
  <c r="B23" i="2" l="1"/>
  <c r="B22" i="2"/>
  <c r="D22" i="2"/>
  <c r="C18" i="2" l="1"/>
  <c r="D18" i="2"/>
  <c r="E18" i="2"/>
  <c r="F18" i="2"/>
  <c r="G18" i="2"/>
  <c r="H18" i="2"/>
  <c r="I18" i="2"/>
  <c r="J18" i="2"/>
  <c r="K18" i="2"/>
  <c r="L18" i="2"/>
  <c r="M18" i="2"/>
  <c r="N18" i="2"/>
  <c r="O18" i="2"/>
  <c r="P18" i="2"/>
  <c r="Q18" i="2"/>
  <c r="B18" i="2"/>
  <c r="E23" i="1" l="1"/>
  <c r="E25" i="1" l="1"/>
  <c r="G23" i="1"/>
  <c r="G25" i="1" s="1"/>
  <c r="I23" i="1"/>
  <c r="I25" i="1" s="1"/>
  <c r="K23" i="1"/>
  <c r="K25" i="1" s="1"/>
  <c r="K20" i="1"/>
  <c r="K21" i="1" s="1"/>
  <c r="I20" i="1"/>
  <c r="I21" i="1" s="1"/>
  <c r="G20" i="1"/>
  <c r="G21" i="1" s="1"/>
  <c r="E20" i="1"/>
  <c r="E21" i="1" s="1"/>
  <c r="L18" i="1"/>
  <c r="L17" i="1"/>
  <c r="L16" i="1"/>
  <c r="L15" i="1"/>
  <c r="L14" i="1"/>
  <c r="L13" i="1"/>
  <c r="L12" i="1"/>
  <c r="L11" i="1"/>
  <c r="L10" i="1"/>
  <c r="L9" i="1"/>
  <c r="L8" i="1"/>
  <c r="L7" i="1"/>
  <c r="L6" i="1"/>
  <c r="L5" i="1"/>
  <c r="L4" i="1"/>
  <c r="L3" i="1"/>
  <c r="K27" i="1" l="1"/>
</calcChain>
</file>

<file path=xl/comments1.xml><?xml version="1.0" encoding="utf-8"?>
<comments xmlns="http://schemas.openxmlformats.org/spreadsheetml/2006/main">
  <authors>
    <author>Vikas Vats</author>
  </authors>
  <commentList>
    <comment ref="K21" authorId="0">
      <text>
        <r>
          <rPr>
            <b/>
            <sz val="8"/>
            <color indexed="81"/>
            <rFont val="Tahoma"/>
            <family val="2"/>
          </rPr>
          <t>Assuming 25 trips per consultant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E25" authorId="0">
      <text>
        <r>
          <rPr>
            <sz val="8"/>
            <color indexed="81"/>
            <rFont val="Tahoma"/>
            <family val="2"/>
          </rPr>
          <t xml:space="preserve">Fixed cost + cost of trips
</t>
        </r>
      </text>
    </comment>
    <comment ref="K27" authorId="0">
      <text>
        <r>
          <rPr>
            <b/>
            <sz val="8"/>
            <color indexed="81"/>
            <rFont val="Tahoma"/>
            <family val="2"/>
          </rPr>
          <t>Solver to minimize
total cost of network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<sst xmlns="http://schemas.openxmlformats.org/spreadsheetml/2006/main" count="252" uniqueCount="105">
  <si>
    <t>State</t>
  </si>
  <si>
    <t>Total # of trips</t>
  </si>
  <si>
    <t>Trips from LA</t>
  </si>
  <si>
    <t>Cost from LA</t>
  </si>
  <si>
    <t>Trips from Tulsa</t>
  </si>
  <si>
    <t>Cost from Tulsa</t>
  </si>
  <si>
    <t>Trips from Denver</t>
  </si>
  <si>
    <t>Cost From Denver</t>
  </si>
  <si>
    <t>Trips from Seattle</t>
  </si>
  <si>
    <t>Cost from Seattle</t>
  </si>
  <si>
    <t xml:space="preserve"> </t>
  </si>
  <si>
    <t>Washington</t>
  </si>
  <si>
    <t>Oregon</t>
  </si>
  <si>
    <t>California</t>
  </si>
  <si>
    <t>Idaho</t>
  </si>
  <si>
    <t>Nevada</t>
  </si>
  <si>
    <t>Montana</t>
  </si>
  <si>
    <t>Wyoming</t>
  </si>
  <si>
    <t>Utah</t>
  </si>
  <si>
    <t>Arizona</t>
  </si>
  <si>
    <t>Colorado</t>
  </si>
  <si>
    <t>New Mexico</t>
  </si>
  <si>
    <t>North Dakota</t>
  </si>
  <si>
    <t>South Dakota</t>
  </si>
  <si>
    <t>Nebraska</t>
  </si>
  <si>
    <t>Kansas</t>
  </si>
  <si>
    <t>Oklahoma</t>
  </si>
  <si>
    <t># of trips</t>
  </si>
  <si>
    <t># of Consultants</t>
  </si>
  <si>
    <t>Fixed Cost of office</t>
  </si>
  <si>
    <t>Cost of Trips</t>
  </si>
  <si>
    <t>Total Office Cost</t>
  </si>
  <si>
    <t>Total System Cost</t>
  </si>
  <si>
    <t>Demand
 Constrain</t>
  </si>
  <si>
    <t>Los Angeles</t>
  </si>
  <si>
    <t>Problem 1 Sc Consulting</t>
  </si>
  <si>
    <t>Tulsa</t>
  </si>
  <si>
    <t>Denver</t>
  </si>
  <si>
    <t>Seattle</t>
  </si>
  <si>
    <t>california</t>
  </si>
  <si>
    <t>Kansa</t>
  </si>
  <si>
    <t>Yi</t>
  </si>
  <si>
    <t>Fixed cost</t>
  </si>
  <si>
    <t>Total cost</t>
  </si>
  <si>
    <t>fixed cost</t>
  </si>
  <si>
    <t>Travel cost</t>
  </si>
  <si>
    <t>equals</t>
  </si>
  <si>
    <t>Used trip</t>
  </si>
  <si>
    <t>No. of trips required</t>
  </si>
  <si>
    <t>&lt;=</t>
  </si>
  <si>
    <t>C1</t>
  </si>
  <si>
    <t>C2</t>
  </si>
  <si>
    <t>C3</t>
  </si>
  <si>
    <t>P1</t>
  </si>
  <si>
    <t>P2</t>
  </si>
  <si>
    <t>P3</t>
  </si>
  <si>
    <t>Fix cost</t>
  </si>
  <si>
    <t>Xi</t>
  </si>
  <si>
    <t>DV table</t>
  </si>
  <si>
    <t>used cap</t>
  </si>
  <si>
    <t>Ava cap</t>
  </si>
  <si>
    <t>met demand</t>
  </si>
  <si>
    <t>equired</t>
  </si>
  <si>
    <t>&gt;=</t>
  </si>
  <si>
    <t>No. of plant</t>
  </si>
  <si>
    <t>shipping cost</t>
  </si>
  <si>
    <t>ob Function</t>
  </si>
  <si>
    <t>Los Ang</t>
  </si>
  <si>
    <t>wash</t>
  </si>
  <si>
    <t>oregon</t>
  </si>
  <si>
    <t>cali</t>
  </si>
  <si>
    <t>idogo</t>
  </si>
  <si>
    <t>nevada</t>
  </si>
  <si>
    <t>montana</t>
  </si>
  <si>
    <t>wyoming</t>
  </si>
  <si>
    <t>utah</t>
  </si>
  <si>
    <t>arizona</t>
  </si>
  <si>
    <t>colorado</t>
  </si>
  <si>
    <t>new maxico</t>
  </si>
  <si>
    <t>n dakota</t>
  </si>
  <si>
    <t>s dakota</t>
  </si>
  <si>
    <t>nebraska</t>
  </si>
  <si>
    <t>kansas</t>
  </si>
  <si>
    <t>okas</t>
  </si>
  <si>
    <t>av cap</t>
  </si>
  <si>
    <t>req</t>
  </si>
  <si>
    <t>Tras Cost</t>
  </si>
  <si>
    <t>Obj Fun</t>
  </si>
  <si>
    <t>no of trips</t>
  </si>
  <si>
    <t>EAST</t>
  </si>
  <si>
    <t>SOUTH</t>
  </si>
  <si>
    <t>WEST</t>
  </si>
  <si>
    <t>MID WEST</t>
  </si>
  <si>
    <t>NY-2</t>
  </si>
  <si>
    <t>NY-4</t>
  </si>
  <si>
    <t>A-2</t>
  </si>
  <si>
    <t>A-4</t>
  </si>
  <si>
    <t>C-2</t>
  </si>
  <si>
    <t>C-4</t>
  </si>
  <si>
    <t>SD-2</t>
  </si>
  <si>
    <t>SD-4</t>
  </si>
  <si>
    <t>FIXED COST</t>
  </si>
  <si>
    <t>DV TABLE</t>
  </si>
  <si>
    <t>requ</t>
  </si>
  <si>
    <t>Trans cost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</si>
</sst>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(* #,##0_);_(* \(#,##0\);_(* &quot;-&quot;_);_(@_)"/>
    <numFmt numFmtId="165" formatCode="_(* #,##0_);_(* \(#,##0\);_(* &quot;-&quot;??_);_(@_)"/>
  </numFmts>
  <fonts count="12" x14ac:knownFonts="1">
    <font>
      <sz val="10"/>
      <name val="Arial"/>
    </font>
    <font>
      <u val="singleAccounting"/>
      <sz val="8"/>
      <name val="Arial"/>
      <family val="2"/>
    </font>
    <font>
      <b/>
      <u val="singleAccounting"/>
      <sz val="8"/>
      <name val="Arial"/>
      <family val="2"/>
    </font>
    <font>
      <i/>
      <sz val="10"/>
      <name val="Arial"/>
      <family val="2"/>
    </font>
    <font>
      <sz val="9"/>
      <name val="Arial"/>
      <family val="2"/>
    </font>
    <font>
      <b/>
      <sz val="10"/>
      <name val="Arial"/>
      <family val="2"/>
    </font>
    <font>
      <b/>
      <sz val="8"/>
      <color indexed="81"/>
      <name val="Tahoma"/>
      <family val="2"/>
    </font>
    <font>
      <sz val="8"/>
      <color indexed="81"/>
      <name val="Tahoma"/>
      <family val="2"/>
    </font>
    <font>
      <b/>
      <u val="singleAccounting"/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164" fontId="1" fillId="0" borderId="1" xfId="0" applyNumberFormat="1" applyFont="1" applyFill="1" applyBorder="1" applyAlignment="1">
      <alignment horizontal="center" wrapText="1"/>
    </xf>
    <xf numFmtId="164" fontId="2" fillId="0" borderId="2" xfId="0" applyNumberFormat="1" applyFont="1" applyFill="1" applyBorder="1" applyAlignment="1">
      <alignment horizontal="center" wrapText="1"/>
    </xf>
    <xf numFmtId="164" fontId="2" fillId="0" borderId="3" xfId="0" applyNumberFormat="1" applyFont="1" applyFill="1" applyBorder="1" applyAlignment="1">
      <alignment horizontal="center" wrapText="1"/>
    </xf>
    <xf numFmtId="164" fontId="3" fillId="0" borderId="4" xfId="0" applyNumberFormat="1" applyFont="1" applyFill="1" applyBorder="1" applyAlignment="1"/>
    <xf numFmtId="164" fontId="4" fillId="0" borderId="0" xfId="0" applyNumberFormat="1" applyFont="1" applyFill="1" applyBorder="1" applyAlignment="1"/>
    <xf numFmtId="164" fontId="4" fillId="0" borderId="5" xfId="0" applyNumberFormat="1" applyFont="1" applyFill="1" applyBorder="1" applyAlignment="1"/>
    <xf numFmtId="164" fontId="0" fillId="0" borderId="0" xfId="0" applyNumberFormat="1" applyFill="1" applyBorder="1" applyAlignment="1"/>
    <xf numFmtId="164" fontId="3" fillId="0" borderId="6" xfId="0" applyNumberFormat="1" applyFont="1" applyFill="1" applyBorder="1" applyAlignment="1"/>
    <xf numFmtId="164" fontId="4" fillId="0" borderId="7" xfId="0" applyNumberFormat="1" applyFont="1" applyFill="1" applyBorder="1" applyAlignment="1"/>
    <xf numFmtId="164" fontId="4" fillId="0" borderId="8" xfId="0" applyNumberFormat="1" applyFont="1" applyFill="1" applyBorder="1" applyAlignment="1"/>
    <xf numFmtId="164" fontId="0" fillId="0" borderId="4" xfId="0" applyNumberFormat="1" applyFill="1" applyBorder="1" applyAlignment="1"/>
    <xf numFmtId="164" fontId="4" fillId="0" borderId="9" xfId="0" applyNumberFormat="1" applyFont="1" applyFill="1" applyBorder="1" applyAlignment="1"/>
    <xf numFmtId="164" fontId="4" fillId="0" borderId="10" xfId="0" applyNumberFormat="1" applyFont="1" applyFill="1" applyBorder="1" applyAlignment="1"/>
    <xf numFmtId="164" fontId="4" fillId="0" borderId="11" xfId="0" applyNumberFormat="1" applyFont="1" applyFill="1" applyBorder="1" applyAlignment="1"/>
    <xf numFmtId="164" fontId="4" fillId="0" borderId="12" xfId="0" applyNumberFormat="1" applyFont="1" applyFill="1" applyBorder="1" applyAlignment="1"/>
    <xf numFmtId="165" fontId="4" fillId="0" borderId="0" xfId="0" applyNumberFormat="1" applyFont="1" applyFill="1" applyBorder="1" applyAlignment="1"/>
    <xf numFmtId="165" fontId="4" fillId="0" borderId="5" xfId="0" applyNumberFormat="1" applyFont="1" applyFill="1" applyBorder="1" applyAlignment="1"/>
    <xf numFmtId="164" fontId="4" fillId="0" borderId="13" xfId="0" applyNumberFormat="1" applyFont="1" applyFill="1" applyBorder="1" applyAlignment="1"/>
    <xf numFmtId="0" fontId="0" fillId="0" borderId="4" xfId="0" applyBorder="1"/>
    <xf numFmtId="0" fontId="4" fillId="0" borderId="14" xfId="0" applyFont="1" applyBorder="1"/>
    <xf numFmtId="0" fontId="4" fillId="0" borderId="2" xfId="0" applyFont="1" applyBorder="1"/>
    <xf numFmtId="0" fontId="4" fillId="0" borderId="3" xfId="0" applyFont="1" applyBorder="1"/>
    <xf numFmtId="0" fontId="0" fillId="0" borderId="1" xfId="0" applyBorder="1"/>
    <xf numFmtId="164" fontId="4" fillId="0" borderId="2" xfId="0" applyNumberFormat="1" applyFont="1" applyBorder="1"/>
    <xf numFmtId="164" fontId="4" fillId="0" borderId="3" xfId="0" applyNumberFormat="1" applyFont="1" applyBorder="1"/>
    <xf numFmtId="0" fontId="5" fillId="0" borderId="0" xfId="0" applyFont="1"/>
    <xf numFmtId="164" fontId="0" fillId="0" borderId="0" xfId="0" applyNumberFormat="1"/>
    <xf numFmtId="164" fontId="0" fillId="0" borderId="1" xfId="0" applyNumberFormat="1" applyBorder="1"/>
    <xf numFmtId="1" fontId="0" fillId="0" borderId="0" xfId="0" applyNumberFormat="1" applyFill="1" applyBorder="1" applyAlignment="1"/>
    <xf numFmtId="164" fontId="8" fillId="0" borderId="0" xfId="0" applyNumberFormat="1" applyFont="1" applyFill="1" applyBorder="1" applyAlignment="1">
      <alignment horizontal="center" wrapText="1"/>
    </xf>
    <xf numFmtId="0" fontId="9" fillId="0" borderId="0" xfId="0" applyFont="1"/>
    <xf numFmtId="0" fontId="0" fillId="0" borderId="0" xfId="0" applyAlignment="1">
      <alignment horizontal="center"/>
    </xf>
    <xf numFmtId="0" fontId="10" fillId="0" borderId="0" xfId="0" applyFont="1"/>
    <xf numFmtId="0" fontId="10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11" fillId="0" borderId="0" xfId="0" applyFont="1"/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0" fillId="0" borderId="18" xfId="0" applyBorder="1"/>
    <xf numFmtId="0" fontId="0" fillId="0" borderId="0" xfId="0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9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9" fillId="0" borderId="0" xfId="0" applyFont="1" applyFill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0" fillId="0" borderId="0" xfId="0" applyFill="1" applyBorder="1"/>
    <xf numFmtId="0" fontId="0" fillId="0" borderId="21" xfId="0" applyFill="1" applyBorder="1"/>
    <xf numFmtId="0" fontId="9" fillId="0" borderId="0" xfId="0" applyFont="1" applyFill="1" applyBorder="1"/>
    <xf numFmtId="0" fontId="5" fillId="0" borderId="0" xfId="0" applyFont="1" applyFill="1" applyBorder="1"/>
    <xf numFmtId="0" fontId="0" fillId="0" borderId="21" xfId="0" applyFill="1" applyBorder="1" applyAlignment="1">
      <alignment horizontal="center"/>
    </xf>
    <xf numFmtId="0" fontId="5" fillId="2" borderId="0" xfId="0" applyFont="1" applyFill="1" applyBorder="1"/>
    <xf numFmtId="0" fontId="5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2:L27"/>
  <sheetViews>
    <sheetView topLeftCell="A4" workbookViewId="0">
      <selection activeCell="G32" sqref="G32"/>
    </sheetView>
  </sheetViews>
  <sheetFormatPr defaultRowHeight="13.2" x14ac:dyDescent="0.25"/>
  <cols>
    <col min="2" max="2" width="18.33203125" bestFit="1" customWidth="1"/>
    <col min="3" max="3" width="8.6640625" customWidth="1"/>
    <col min="4" max="4" width="6.5546875" customWidth="1"/>
    <col min="5" max="5" width="10" customWidth="1"/>
    <col min="6" max="6" width="6.88671875" customWidth="1"/>
    <col min="7" max="7" width="11.109375" customWidth="1"/>
    <col min="8" max="8" width="7.88671875" customWidth="1"/>
    <col min="9" max="9" width="12.44140625" customWidth="1"/>
    <col min="10" max="10" width="6.5546875" customWidth="1"/>
    <col min="11" max="12" width="9.5546875" customWidth="1"/>
  </cols>
  <sheetData>
    <row r="2" spans="2:12" ht="50.25" customHeight="1" x14ac:dyDescent="0.55000000000000004">
      <c r="B2" s="1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  <c r="I2" s="2" t="s">
        <v>7</v>
      </c>
      <c r="J2" s="2" t="s">
        <v>8</v>
      </c>
      <c r="K2" s="3" t="s">
        <v>9</v>
      </c>
      <c r="L2" s="30" t="s">
        <v>33</v>
      </c>
    </row>
    <row r="3" spans="2:12" x14ac:dyDescent="0.25">
      <c r="B3" s="4" t="s">
        <v>11</v>
      </c>
      <c r="C3" s="5">
        <v>40</v>
      </c>
      <c r="D3" s="5">
        <v>0</v>
      </c>
      <c r="E3" s="5">
        <v>150</v>
      </c>
      <c r="F3" s="5">
        <v>0</v>
      </c>
      <c r="G3" s="5">
        <v>250</v>
      </c>
      <c r="H3" s="5">
        <v>0</v>
      </c>
      <c r="I3" s="5">
        <v>200</v>
      </c>
      <c r="J3" s="5">
        <v>40</v>
      </c>
      <c r="K3" s="6">
        <v>25</v>
      </c>
      <c r="L3" s="29">
        <f t="shared" ref="L3:L18" si="0">D3+F3+H3+J3-C3</f>
        <v>0</v>
      </c>
    </row>
    <row r="4" spans="2:12" x14ac:dyDescent="0.25">
      <c r="B4" s="4" t="s">
        <v>12</v>
      </c>
      <c r="C4" s="5">
        <v>35</v>
      </c>
      <c r="D4" s="5">
        <v>0</v>
      </c>
      <c r="E4" s="5">
        <v>150</v>
      </c>
      <c r="F4" s="5">
        <v>0</v>
      </c>
      <c r="G4" s="5">
        <v>250</v>
      </c>
      <c r="H4" s="5">
        <v>0</v>
      </c>
      <c r="I4" s="5">
        <v>200</v>
      </c>
      <c r="J4" s="5">
        <v>35</v>
      </c>
      <c r="K4" s="6">
        <v>75</v>
      </c>
      <c r="L4" s="29">
        <f t="shared" si="0"/>
        <v>0</v>
      </c>
    </row>
    <row r="5" spans="2:12" x14ac:dyDescent="0.25">
      <c r="B5" s="4" t="s">
        <v>13</v>
      </c>
      <c r="C5" s="5">
        <v>100</v>
      </c>
      <c r="D5" s="5">
        <v>100</v>
      </c>
      <c r="E5" s="5">
        <v>75</v>
      </c>
      <c r="F5" s="5">
        <v>0</v>
      </c>
      <c r="G5" s="5">
        <v>200</v>
      </c>
      <c r="H5" s="5">
        <v>0</v>
      </c>
      <c r="I5" s="5">
        <v>150</v>
      </c>
      <c r="J5" s="5">
        <v>0</v>
      </c>
      <c r="K5" s="6">
        <v>125</v>
      </c>
      <c r="L5" s="29">
        <f t="shared" si="0"/>
        <v>0</v>
      </c>
    </row>
    <row r="6" spans="2:12" x14ac:dyDescent="0.25">
      <c r="B6" s="4" t="s">
        <v>14</v>
      </c>
      <c r="C6" s="5">
        <v>25</v>
      </c>
      <c r="D6" s="5">
        <v>0</v>
      </c>
      <c r="E6" s="5">
        <v>150</v>
      </c>
      <c r="F6" s="5">
        <v>0</v>
      </c>
      <c r="G6" s="5">
        <v>200</v>
      </c>
      <c r="H6" s="5">
        <v>0</v>
      </c>
      <c r="I6" s="5">
        <v>125</v>
      </c>
      <c r="J6" s="5">
        <v>25</v>
      </c>
      <c r="K6" s="6">
        <v>125</v>
      </c>
      <c r="L6" s="29">
        <f t="shared" si="0"/>
        <v>0</v>
      </c>
    </row>
    <row r="7" spans="2:12" x14ac:dyDescent="0.25">
      <c r="B7" s="4" t="s">
        <v>15</v>
      </c>
      <c r="C7" s="5">
        <v>40</v>
      </c>
      <c r="D7" s="5">
        <v>40</v>
      </c>
      <c r="E7" s="5">
        <v>100</v>
      </c>
      <c r="F7" s="5">
        <v>0</v>
      </c>
      <c r="G7" s="5">
        <v>200</v>
      </c>
      <c r="H7" s="5">
        <v>0</v>
      </c>
      <c r="I7" s="5">
        <v>125</v>
      </c>
      <c r="J7" s="5">
        <v>0</v>
      </c>
      <c r="K7" s="6">
        <v>150</v>
      </c>
      <c r="L7" s="29">
        <f t="shared" si="0"/>
        <v>0</v>
      </c>
    </row>
    <row r="8" spans="2:12" x14ac:dyDescent="0.25">
      <c r="B8" s="4" t="s">
        <v>16</v>
      </c>
      <c r="C8" s="5">
        <v>25</v>
      </c>
      <c r="D8" s="5">
        <v>0</v>
      </c>
      <c r="E8" s="5">
        <v>175</v>
      </c>
      <c r="F8" s="5">
        <v>0</v>
      </c>
      <c r="G8" s="5">
        <v>175</v>
      </c>
      <c r="H8" s="5">
        <v>0</v>
      </c>
      <c r="I8" s="5">
        <v>125</v>
      </c>
      <c r="J8" s="5">
        <v>25</v>
      </c>
      <c r="K8" s="6">
        <v>125</v>
      </c>
      <c r="L8" s="29">
        <f t="shared" si="0"/>
        <v>0</v>
      </c>
    </row>
    <row r="9" spans="2:12" x14ac:dyDescent="0.25">
      <c r="B9" s="4" t="s">
        <v>17</v>
      </c>
      <c r="C9" s="5">
        <v>50</v>
      </c>
      <c r="D9" s="5">
        <v>0</v>
      </c>
      <c r="E9" s="5">
        <v>150</v>
      </c>
      <c r="F9" s="5">
        <v>0</v>
      </c>
      <c r="G9" s="5">
        <v>175</v>
      </c>
      <c r="H9" s="5">
        <v>50</v>
      </c>
      <c r="I9" s="5">
        <v>100</v>
      </c>
      <c r="J9" s="5">
        <v>0</v>
      </c>
      <c r="K9" s="6">
        <v>150</v>
      </c>
      <c r="L9" s="29">
        <f t="shared" si="0"/>
        <v>0</v>
      </c>
    </row>
    <row r="10" spans="2:12" x14ac:dyDescent="0.25">
      <c r="B10" s="4" t="s">
        <v>18</v>
      </c>
      <c r="C10" s="5">
        <v>30</v>
      </c>
      <c r="D10" s="5">
        <v>0</v>
      </c>
      <c r="E10" s="5">
        <v>150</v>
      </c>
      <c r="F10" s="5">
        <v>0</v>
      </c>
      <c r="G10" s="5">
        <v>150</v>
      </c>
      <c r="H10" s="5">
        <v>30</v>
      </c>
      <c r="I10" s="5">
        <v>100</v>
      </c>
      <c r="J10" s="5">
        <v>0</v>
      </c>
      <c r="K10" s="6">
        <v>200</v>
      </c>
      <c r="L10" s="29">
        <f t="shared" si="0"/>
        <v>0</v>
      </c>
    </row>
    <row r="11" spans="2:12" x14ac:dyDescent="0.25">
      <c r="B11" s="4" t="s">
        <v>19</v>
      </c>
      <c r="C11" s="5">
        <v>50</v>
      </c>
      <c r="D11" s="5">
        <v>50</v>
      </c>
      <c r="E11" s="5">
        <v>75</v>
      </c>
      <c r="F11" s="5">
        <v>0</v>
      </c>
      <c r="G11" s="5">
        <v>200</v>
      </c>
      <c r="H11" s="5">
        <v>0</v>
      </c>
      <c r="I11" s="5">
        <v>100</v>
      </c>
      <c r="J11" s="5">
        <v>0</v>
      </c>
      <c r="K11" s="6">
        <v>250</v>
      </c>
      <c r="L11" s="29">
        <f t="shared" si="0"/>
        <v>0</v>
      </c>
    </row>
    <row r="12" spans="2:12" x14ac:dyDescent="0.25">
      <c r="B12" s="4" t="s">
        <v>20</v>
      </c>
      <c r="C12" s="5">
        <v>65</v>
      </c>
      <c r="D12" s="5">
        <v>0</v>
      </c>
      <c r="E12" s="5">
        <v>150</v>
      </c>
      <c r="F12" s="5">
        <v>0</v>
      </c>
      <c r="G12" s="5">
        <v>125</v>
      </c>
      <c r="H12" s="5">
        <v>65</v>
      </c>
      <c r="I12" s="5">
        <v>25</v>
      </c>
      <c r="J12" s="5">
        <v>0</v>
      </c>
      <c r="K12" s="6">
        <v>250</v>
      </c>
      <c r="L12" s="29">
        <f t="shared" si="0"/>
        <v>0</v>
      </c>
    </row>
    <row r="13" spans="2:12" x14ac:dyDescent="0.25">
      <c r="B13" s="4" t="s">
        <v>21</v>
      </c>
      <c r="C13" s="5">
        <v>40</v>
      </c>
      <c r="D13" s="5">
        <v>0</v>
      </c>
      <c r="E13" s="5">
        <v>125</v>
      </c>
      <c r="F13" s="5">
        <v>0</v>
      </c>
      <c r="G13" s="5">
        <v>125</v>
      </c>
      <c r="H13" s="5">
        <v>40</v>
      </c>
      <c r="I13" s="5">
        <v>75</v>
      </c>
      <c r="J13" s="5">
        <v>0</v>
      </c>
      <c r="K13" s="6">
        <v>300</v>
      </c>
      <c r="L13" s="29">
        <f t="shared" si="0"/>
        <v>0</v>
      </c>
    </row>
    <row r="14" spans="2:12" x14ac:dyDescent="0.25">
      <c r="B14" s="4" t="s">
        <v>22</v>
      </c>
      <c r="C14" s="5">
        <v>30</v>
      </c>
      <c r="D14" s="5">
        <v>0</v>
      </c>
      <c r="E14" s="5">
        <v>300</v>
      </c>
      <c r="F14" s="5">
        <v>0</v>
      </c>
      <c r="G14" s="5">
        <v>200</v>
      </c>
      <c r="H14" s="5">
        <v>30</v>
      </c>
      <c r="I14" s="5">
        <v>150</v>
      </c>
      <c r="J14" s="5">
        <v>0</v>
      </c>
      <c r="K14" s="6">
        <v>200</v>
      </c>
      <c r="L14" s="29">
        <f t="shared" si="0"/>
        <v>0</v>
      </c>
    </row>
    <row r="15" spans="2:12" x14ac:dyDescent="0.25">
      <c r="B15" s="4" t="s">
        <v>23</v>
      </c>
      <c r="C15" s="5">
        <v>20</v>
      </c>
      <c r="D15" s="5">
        <v>0</v>
      </c>
      <c r="E15" s="5">
        <v>300</v>
      </c>
      <c r="F15" s="5">
        <v>0</v>
      </c>
      <c r="G15" s="5">
        <v>175</v>
      </c>
      <c r="H15" s="5">
        <v>20</v>
      </c>
      <c r="I15" s="5">
        <v>125</v>
      </c>
      <c r="J15" s="5">
        <v>0</v>
      </c>
      <c r="K15" s="6">
        <v>200</v>
      </c>
      <c r="L15" s="29">
        <f t="shared" si="0"/>
        <v>0</v>
      </c>
    </row>
    <row r="16" spans="2:12" x14ac:dyDescent="0.25">
      <c r="B16" s="4" t="s">
        <v>24</v>
      </c>
      <c r="C16" s="5">
        <v>30</v>
      </c>
      <c r="D16" s="5">
        <v>0</v>
      </c>
      <c r="E16" s="5">
        <v>250</v>
      </c>
      <c r="F16" s="5">
        <v>30</v>
      </c>
      <c r="G16" s="5">
        <v>100</v>
      </c>
      <c r="H16" s="5">
        <v>0</v>
      </c>
      <c r="I16" s="5">
        <v>125</v>
      </c>
      <c r="J16" s="5">
        <v>0</v>
      </c>
      <c r="K16" s="6">
        <v>250</v>
      </c>
      <c r="L16" s="29">
        <f t="shared" si="0"/>
        <v>0</v>
      </c>
    </row>
    <row r="17" spans="2:12" x14ac:dyDescent="0.25">
      <c r="B17" s="4" t="s">
        <v>25</v>
      </c>
      <c r="C17" s="5">
        <v>40</v>
      </c>
      <c r="D17" s="5">
        <v>0</v>
      </c>
      <c r="E17" s="5">
        <v>250</v>
      </c>
      <c r="F17" s="5">
        <v>40</v>
      </c>
      <c r="G17" s="5">
        <v>75</v>
      </c>
      <c r="H17" s="5">
        <v>0</v>
      </c>
      <c r="I17" s="5">
        <v>75</v>
      </c>
      <c r="J17" s="5">
        <v>0</v>
      </c>
      <c r="K17" s="6">
        <v>300</v>
      </c>
      <c r="L17" s="29">
        <f t="shared" si="0"/>
        <v>0</v>
      </c>
    </row>
    <row r="18" spans="2:12" x14ac:dyDescent="0.25">
      <c r="B18" s="8" t="s">
        <v>26</v>
      </c>
      <c r="C18" s="9">
        <v>55</v>
      </c>
      <c r="D18" s="9">
        <v>0</v>
      </c>
      <c r="E18" s="9">
        <v>250</v>
      </c>
      <c r="F18" s="9">
        <v>55</v>
      </c>
      <c r="G18" s="9">
        <v>25</v>
      </c>
      <c r="H18" s="9">
        <v>0</v>
      </c>
      <c r="I18" s="9">
        <v>125</v>
      </c>
      <c r="J18" s="9">
        <v>0</v>
      </c>
      <c r="K18" s="10">
        <v>300</v>
      </c>
      <c r="L18" s="29">
        <f t="shared" si="0"/>
        <v>0</v>
      </c>
    </row>
    <row r="19" spans="2:12" x14ac:dyDescent="0.25">
      <c r="B19" s="11"/>
      <c r="C19" s="12"/>
      <c r="D19" s="13"/>
      <c r="E19" s="13"/>
      <c r="F19" s="13"/>
      <c r="G19" s="13"/>
      <c r="H19" s="13"/>
      <c r="I19" s="13"/>
      <c r="J19" s="13"/>
      <c r="K19" s="14"/>
      <c r="L19" s="7"/>
    </row>
    <row r="20" spans="2:12" x14ac:dyDescent="0.25">
      <c r="B20" s="11" t="s">
        <v>27</v>
      </c>
      <c r="C20" s="15"/>
      <c r="D20" s="5"/>
      <c r="E20" s="5">
        <f>SUM(D3:D18)</f>
        <v>190</v>
      </c>
      <c r="F20" s="5"/>
      <c r="G20" s="5">
        <f>SUM(F3:F18)</f>
        <v>125</v>
      </c>
      <c r="H20" s="5"/>
      <c r="I20" s="5">
        <f>SUM(H3:H18)</f>
        <v>235</v>
      </c>
      <c r="J20" s="5"/>
      <c r="K20" s="6">
        <f>SUM(J3:J18)</f>
        <v>125</v>
      </c>
      <c r="L20" s="7"/>
    </row>
    <row r="21" spans="2:12" x14ac:dyDescent="0.25">
      <c r="B21" s="11" t="s">
        <v>28</v>
      </c>
      <c r="C21" s="15" t="s">
        <v>10</v>
      </c>
      <c r="D21" s="5"/>
      <c r="E21" s="16">
        <f>ROUNDUP(E20/25,0)</f>
        <v>8</v>
      </c>
      <c r="F21" s="16" t="s">
        <v>10</v>
      </c>
      <c r="G21" s="16">
        <f>ROUNDUP(G20/25,0)</f>
        <v>5</v>
      </c>
      <c r="H21" s="16" t="s">
        <v>10</v>
      </c>
      <c r="I21" s="16">
        <f>ROUNDUP(I20/25,0)</f>
        <v>10</v>
      </c>
      <c r="J21" s="16" t="s">
        <v>10</v>
      </c>
      <c r="K21" s="17">
        <f>ROUNDUP(K20/25,0)</f>
        <v>5</v>
      </c>
      <c r="L21" s="7"/>
    </row>
    <row r="22" spans="2:12" x14ac:dyDescent="0.25">
      <c r="B22" s="11" t="s">
        <v>29</v>
      </c>
      <c r="C22" s="15" t="s">
        <v>10</v>
      </c>
      <c r="D22" s="5"/>
      <c r="E22" s="5">
        <v>165428</v>
      </c>
      <c r="F22" s="5"/>
      <c r="G22" s="5">
        <v>131230</v>
      </c>
      <c r="H22" s="5"/>
      <c r="I22" s="5">
        <v>140000</v>
      </c>
      <c r="J22" s="5"/>
      <c r="K22" s="6">
        <v>145000</v>
      </c>
      <c r="L22" s="7"/>
    </row>
    <row r="23" spans="2:12" x14ac:dyDescent="0.25">
      <c r="B23" s="11" t="s">
        <v>30</v>
      </c>
      <c r="C23" s="18"/>
      <c r="D23" s="9"/>
      <c r="E23" s="9">
        <f>SUMPRODUCT(D3:D18,E3:E18)</f>
        <v>15250</v>
      </c>
      <c r="F23" s="9"/>
      <c r="G23" s="9">
        <f>SUMPRODUCT(F3:F18,G3:G18)</f>
        <v>7375</v>
      </c>
      <c r="H23" s="9"/>
      <c r="I23" s="9">
        <f>SUMPRODUCT(H3:H18,I3:I18)</f>
        <v>19625</v>
      </c>
      <c r="J23" s="9"/>
      <c r="K23" s="10">
        <f>SUMPRODUCT(J3:J18,K3:K18)</f>
        <v>9875</v>
      </c>
      <c r="L23" s="7"/>
    </row>
    <row r="24" spans="2:12" x14ac:dyDescent="0.25">
      <c r="B24" s="19"/>
      <c r="C24" s="20"/>
      <c r="D24" s="21"/>
      <c r="E24" s="21"/>
      <c r="F24" s="21"/>
      <c r="G24" s="21"/>
      <c r="H24" s="21"/>
      <c r="I24" s="21"/>
      <c r="J24" s="21"/>
      <c r="K24" s="22"/>
    </row>
    <row r="25" spans="2:12" x14ac:dyDescent="0.25">
      <c r="B25" s="23" t="s">
        <v>31</v>
      </c>
      <c r="C25" s="21"/>
      <c r="D25" s="21"/>
      <c r="E25" s="24">
        <f>SUM(E22:E23)</f>
        <v>180678</v>
      </c>
      <c r="F25" s="21"/>
      <c r="G25" s="24">
        <f>SUM(G22:G23)</f>
        <v>138605</v>
      </c>
      <c r="H25" s="21"/>
      <c r="I25" s="24">
        <f>SUM(I22:I23)</f>
        <v>159625</v>
      </c>
      <c r="J25" s="21"/>
      <c r="K25" s="25">
        <f>SUM(K22:K23)</f>
        <v>154875</v>
      </c>
    </row>
    <row r="27" spans="2:12" x14ac:dyDescent="0.25">
      <c r="B27" s="26" t="s">
        <v>32</v>
      </c>
      <c r="F27" s="27"/>
      <c r="K27" s="28">
        <f>SUM(E25:K25)</f>
        <v>633783</v>
      </c>
    </row>
  </sheetData>
  <phoneticPr fontId="0" type="noConversion"/>
  <pageMargins left="0.75" right="0.75" top="1" bottom="1" header="0.5" footer="0.5"/>
  <pageSetup orientation="portrait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4"/>
  <sheetViews>
    <sheetView topLeftCell="A2" workbookViewId="0">
      <selection activeCell="A3" sqref="A3:R7"/>
    </sheetView>
  </sheetViews>
  <sheetFormatPr defaultRowHeight="13.2" x14ac:dyDescent="0.25"/>
  <cols>
    <col min="1" max="1" width="12" style="32" customWidth="1"/>
    <col min="18" max="18" width="9.109375" style="32"/>
  </cols>
  <sheetData>
    <row r="1" spans="1:20" x14ac:dyDescent="0.25">
      <c r="D1" s="67" t="s">
        <v>35</v>
      </c>
      <c r="E1" s="67"/>
      <c r="F1" s="67"/>
    </row>
    <row r="3" spans="1:20" ht="13.8" thickBot="1" x14ac:dyDescent="0.3">
      <c r="A3" s="35"/>
      <c r="B3" s="37" t="s">
        <v>11</v>
      </c>
      <c r="C3" s="37" t="s">
        <v>12</v>
      </c>
      <c r="D3" s="37" t="s">
        <v>39</v>
      </c>
      <c r="E3" s="37" t="s">
        <v>14</v>
      </c>
      <c r="F3" s="37" t="s">
        <v>15</v>
      </c>
      <c r="G3" s="37" t="s">
        <v>16</v>
      </c>
      <c r="H3" s="37" t="s">
        <v>17</v>
      </c>
      <c r="I3" s="37" t="s">
        <v>18</v>
      </c>
      <c r="J3" s="37" t="s">
        <v>19</v>
      </c>
      <c r="K3" s="37" t="s">
        <v>20</v>
      </c>
      <c r="L3" s="37" t="s">
        <v>21</v>
      </c>
      <c r="M3" s="37" t="s">
        <v>22</v>
      </c>
      <c r="N3" s="37" t="s">
        <v>23</v>
      </c>
      <c r="O3" s="37" t="s">
        <v>24</v>
      </c>
      <c r="P3" s="37" t="s">
        <v>40</v>
      </c>
      <c r="Q3" s="37" t="s">
        <v>26</v>
      </c>
      <c r="R3" s="36" t="s">
        <v>42</v>
      </c>
    </row>
    <row r="4" spans="1:20" x14ac:dyDescent="0.25">
      <c r="A4" s="36" t="s">
        <v>34</v>
      </c>
      <c r="B4" s="38">
        <v>150</v>
      </c>
      <c r="C4" s="39">
        <v>150</v>
      </c>
      <c r="D4" s="39">
        <v>75</v>
      </c>
      <c r="E4" s="39">
        <v>150</v>
      </c>
      <c r="F4" s="39">
        <v>100</v>
      </c>
      <c r="G4" s="39">
        <v>175</v>
      </c>
      <c r="H4" s="39">
        <v>150</v>
      </c>
      <c r="I4" s="39">
        <v>150</v>
      </c>
      <c r="J4" s="39">
        <v>75</v>
      </c>
      <c r="K4" s="39">
        <v>150</v>
      </c>
      <c r="L4" s="39">
        <v>125</v>
      </c>
      <c r="M4" s="39">
        <v>300</v>
      </c>
      <c r="N4" s="39">
        <v>300</v>
      </c>
      <c r="O4" s="39">
        <v>250</v>
      </c>
      <c r="P4" s="39">
        <v>250</v>
      </c>
      <c r="Q4" s="40">
        <v>250</v>
      </c>
      <c r="R4" s="32">
        <v>165428</v>
      </c>
    </row>
    <row r="5" spans="1:20" x14ac:dyDescent="0.25">
      <c r="A5" s="36" t="s">
        <v>36</v>
      </c>
      <c r="B5" s="41">
        <v>250</v>
      </c>
      <c r="C5" s="42">
        <v>250</v>
      </c>
      <c r="D5" s="42">
        <v>200</v>
      </c>
      <c r="E5" s="42">
        <v>200</v>
      </c>
      <c r="F5" s="42">
        <v>200</v>
      </c>
      <c r="G5" s="42">
        <v>175</v>
      </c>
      <c r="H5" s="42">
        <v>175</v>
      </c>
      <c r="I5" s="42">
        <v>150</v>
      </c>
      <c r="J5" s="42">
        <v>200</v>
      </c>
      <c r="K5" s="42">
        <v>125</v>
      </c>
      <c r="L5" s="42">
        <v>125</v>
      </c>
      <c r="M5" s="42">
        <v>200</v>
      </c>
      <c r="N5" s="42">
        <v>175</v>
      </c>
      <c r="O5" s="42">
        <v>100</v>
      </c>
      <c r="P5" s="42">
        <v>75</v>
      </c>
      <c r="Q5" s="43">
        <v>25</v>
      </c>
      <c r="R5" s="32">
        <v>131230</v>
      </c>
    </row>
    <row r="6" spans="1:20" x14ac:dyDescent="0.25">
      <c r="A6" s="36" t="s">
        <v>37</v>
      </c>
      <c r="B6" s="41">
        <v>200</v>
      </c>
      <c r="C6" s="42">
        <v>200</v>
      </c>
      <c r="D6" s="42">
        <v>150</v>
      </c>
      <c r="E6" s="42">
        <v>125</v>
      </c>
      <c r="F6" s="42">
        <v>125</v>
      </c>
      <c r="G6" s="42">
        <v>125</v>
      </c>
      <c r="H6" s="42">
        <v>100</v>
      </c>
      <c r="I6" s="42">
        <v>100</v>
      </c>
      <c r="J6" s="42">
        <v>100</v>
      </c>
      <c r="K6" s="42">
        <v>25</v>
      </c>
      <c r="L6" s="42">
        <v>75</v>
      </c>
      <c r="M6" s="42">
        <v>150</v>
      </c>
      <c r="N6" s="42">
        <v>125</v>
      </c>
      <c r="O6" s="42">
        <v>125</v>
      </c>
      <c r="P6" s="42">
        <v>75</v>
      </c>
      <c r="Q6" s="43">
        <v>125</v>
      </c>
      <c r="R6" s="32">
        <v>140000</v>
      </c>
    </row>
    <row r="7" spans="1:20" ht="13.8" thickBot="1" x14ac:dyDescent="0.3">
      <c r="A7" s="36" t="s">
        <v>38</v>
      </c>
      <c r="B7" s="44">
        <v>25</v>
      </c>
      <c r="C7" s="45">
        <v>75</v>
      </c>
      <c r="D7" s="45">
        <v>125</v>
      </c>
      <c r="E7" s="45">
        <v>125</v>
      </c>
      <c r="F7" s="45">
        <v>150</v>
      </c>
      <c r="G7" s="45">
        <v>125</v>
      </c>
      <c r="H7" s="45">
        <v>150</v>
      </c>
      <c r="I7" s="45">
        <v>200</v>
      </c>
      <c r="J7" s="45">
        <v>250</v>
      </c>
      <c r="K7" s="45">
        <v>250</v>
      </c>
      <c r="L7" s="45">
        <v>300</v>
      </c>
      <c r="M7" s="45">
        <v>200</v>
      </c>
      <c r="N7" s="45">
        <v>200</v>
      </c>
      <c r="O7" s="45">
        <v>250</v>
      </c>
      <c r="P7" s="45">
        <v>300</v>
      </c>
      <c r="Q7" s="46">
        <v>300</v>
      </c>
      <c r="R7" s="32">
        <v>145000</v>
      </c>
    </row>
    <row r="13" spans="1:20" ht="13.8" thickBot="1" x14ac:dyDescent="0.3">
      <c r="B13" s="37" t="s">
        <v>11</v>
      </c>
      <c r="C13" s="37" t="s">
        <v>12</v>
      </c>
      <c r="D13" s="37" t="s">
        <v>39</v>
      </c>
      <c r="E13" s="37" t="s">
        <v>14</v>
      </c>
      <c r="F13" s="37" t="s">
        <v>15</v>
      </c>
      <c r="G13" s="37" t="s">
        <v>16</v>
      </c>
      <c r="H13" s="37" t="s">
        <v>17</v>
      </c>
      <c r="I13" s="37" t="s">
        <v>18</v>
      </c>
      <c r="J13" s="37" t="s">
        <v>19</v>
      </c>
      <c r="K13" s="37" t="s">
        <v>20</v>
      </c>
      <c r="L13" s="37" t="s">
        <v>21</v>
      </c>
      <c r="M13" s="37" t="s">
        <v>22</v>
      </c>
      <c r="N13" s="37" t="s">
        <v>23</v>
      </c>
      <c r="O13" s="37" t="s">
        <v>24</v>
      </c>
      <c r="P13" s="37" t="s">
        <v>40</v>
      </c>
      <c r="Q13" s="37" t="s">
        <v>26</v>
      </c>
      <c r="R13" s="34" t="s">
        <v>41</v>
      </c>
      <c r="S13" s="33"/>
    </row>
    <row r="14" spans="1:20" x14ac:dyDescent="0.25">
      <c r="A14" s="36" t="s">
        <v>34</v>
      </c>
      <c r="B14" s="38">
        <v>1</v>
      </c>
      <c r="C14" s="39">
        <v>1</v>
      </c>
      <c r="D14" s="39">
        <v>1</v>
      </c>
      <c r="E14" s="39">
        <v>1</v>
      </c>
      <c r="F14" s="39">
        <v>1</v>
      </c>
      <c r="G14" s="39">
        <v>1</v>
      </c>
      <c r="H14" s="39">
        <v>1</v>
      </c>
      <c r="I14" s="39">
        <v>1</v>
      </c>
      <c r="J14" s="39">
        <v>1</v>
      </c>
      <c r="K14" s="39">
        <v>1</v>
      </c>
      <c r="L14" s="39">
        <v>1</v>
      </c>
      <c r="M14" s="39">
        <v>1</v>
      </c>
      <c r="N14" s="39">
        <v>1</v>
      </c>
      <c r="O14" s="39">
        <v>1</v>
      </c>
      <c r="P14" s="39">
        <v>1</v>
      </c>
      <c r="Q14" s="40">
        <v>1</v>
      </c>
      <c r="R14" s="32">
        <v>1</v>
      </c>
      <c r="T14" s="31"/>
    </row>
    <row r="15" spans="1:20" x14ac:dyDescent="0.25">
      <c r="A15" s="36" t="s">
        <v>36</v>
      </c>
      <c r="B15" s="41">
        <v>1</v>
      </c>
      <c r="C15" s="42">
        <v>1</v>
      </c>
      <c r="D15" s="42">
        <v>1</v>
      </c>
      <c r="E15" s="42">
        <v>1</v>
      </c>
      <c r="F15" s="42">
        <v>1</v>
      </c>
      <c r="G15" s="42">
        <v>1</v>
      </c>
      <c r="H15" s="42">
        <v>1</v>
      </c>
      <c r="I15" s="42">
        <v>1</v>
      </c>
      <c r="J15" s="42">
        <v>1</v>
      </c>
      <c r="K15" s="42">
        <v>1</v>
      </c>
      <c r="L15" s="42">
        <v>1</v>
      </c>
      <c r="M15" s="42">
        <v>1</v>
      </c>
      <c r="N15" s="42">
        <v>1</v>
      </c>
      <c r="O15" s="42">
        <v>1</v>
      </c>
      <c r="P15" s="42">
        <v>1</v>
      </c>
      <c r="Q15" s="43">
        <v>1</v>
      </c>
      <c r="R15" s="32">
        <v>1</v>
      </c>
      <c r="T15" s="31"/>
    </row>
    <row r="16" spans="1:20" x14ac:dyDescent="0.25">
      <c r="A16" s="36" t="s">
        <v>37</v>
      </c>
      <c r="B16" s="41">
        <v>1</v>
      </c>
      <c r="C16" s="42">
        <v>1</v>
      </c>
      <c r="D16" s="42">
        <v>1</v>
      </c>
      <c r="E16" s="42">
        <v>1</v>
      </c>
      <c r="F16" s="42">
        <v>1</v>
      </c>
      <c r="G16" s="42">
        <v>1</v>
      </c>
      <c r="H16" s="42">
        <v>1</v>
      </c>
      <c r="I16" s="42">
        <v>1</v>
      </c>
      <c r="J16" s="42">
        <v>1</v>
      </c>
      <c r="K16" s="42">
        <v>1</v>
      </c>
      <c r="L16" s="42">
        <v>1</v>
      </c>
      <c r="M16" s="42">
        <v>1</v>
      </c>
      <c r="N16" s="42">
        <v>1</v>
      </c>
      <c r="O16" s="42">
        <v>1</v>
      </c>
      <c r="P16" s="42">
        <v>1</v>
      </c>
      <c r="Q16" s="43">
        <v>1</v>
      </c>
      <c r="R16" s="32">
        <v>1</v>
      </c>
      <c r="T16" s="31"/>
    </row>
    <row r="17" spans="1:20" ht="13.8" thickBot="1" x14ac:dyDescent="0.3">
      <c r="A17" s="36" t="s">
        <v>38</v>
      </c>
      <c r="B17" s="44">
        <v>1</v>
      </c>
      <c r="C17" s="45">
        <v>1</v>
      </c>
      <c r="D17" s="45">
        <v>1</v>
      </c>
      <c r="E17" s="45">
        <v>1</v>
      </c>
      <c r="F17" s="45">
        <v>1</v>
      </c>
      <c r="G17" s="45">
        <v>1</v>
      </c>
      <c r="H17" s="45">
        <v>1</v>
      </c>
      <c r="I17" s="45">
        <v>1</v>
      </c>
      <c r="J17" s="45">
        <v>1</v>
      </c>
      <c r="K17" s="45">
        <v>1</v>
      </c>
      <c r="L17" s="45">
        <v>1</v>
      </c>
      <c r="M17" s="45">
        <v>1</v>
      </c>
      <c r="N17" s="45">
        <v>1</v>
      </c>
      <c r="O17" s="45">
        <v>1</v>
      </c>
      <c r="P17" s="45">
        <v>1</v>
      </c>
      <c r="Q17" s="46">
        <v>1</v>
      </c>
      <c r="R17" s="32">
        <v>1</v>
      </c>
      <c r="T17" s="31"/>
    </row>
    <row r="18" spans="1:20" x14ac:dyDescent="0.25">
      <c r="A18" s="34" t="s">
        <v>47</v>
      </c>
      <c r="B18">
        <f>SUM(B14:B17)</f>
        <v>4</v>
      </c>
      <c r="C18">
        <f t="shared" ref="C18:Q18" si="0">SUM(C14:C17)</f>
        <v>4</v>
      </c>
      <c r="D18">
        <f t="shared" si="0"/>
        <v>4</v>
      </c>
      <c r="E18">
        <f t="shared" si="0"/>
        <v>4</v>
      </c>
      <c r="F18">
        <f t="shared" si="0"/>
        <v>4</v>
      </c>
      <c r="G18">
        <f t="shared" si="0"/>
        <v>4</v>
      </c>
      <c r="H18">
        <f t="shared" si="0"/>
        <v>4</v>
      </c>
      <c r="I18">
        <f t="shared" si="0"/>
        <v>4</v>
      </c>
      <c r="J18">
        <f t="shared" si="0"/>
        <v>4</v>
      </c>
      <c r="K18">
        <f t="shared" si="0"/>
        <v>4</v>
      </c>
      <c r="L18">
        <f t="shared" si="0"/>
        <v>4</v>
      </c>
      <c r="M18">
        <f t="shared" si="0"/>
        <v>4</v>
      </c>
      <c r="N18">
        <f t="shared" si="0"/>
        <v>4</v>
      </c>
      <c r="O18">
        <f t="shared" si="0"/>
        <v>4</v>
      </c>
      <c r="P18">
        <f t="shared" si="0"/>
        <v>4</v>
      </c>
      <c r="Q18">
        <f t="shared" si="0"/>
        <v>4</v>
      </c>
    </row>
    <row r="19" spans="1:20" x14ac:dyDescent="0.25">
      <c r="A19" s="34"/>
      <c r="B19" s="31" t="s">
        <v>46</v>
      </c>
      <c r="C19" s="31" t="s">
        <v>46</v>
      </c>
      <c r="D19" s="31" t="s">
        <v>46</v>
      </c>
      <c r="E19" s="31" t="s">
        <v>46</v>
      </c>
      <c r="F19" s="31" t="s">
        <v>46</v>
      </c>
      <c r="G19" s="31" t="s">
        <v>46</v>
      </c>
      <c r="H19" s="31" t="s">
        <v>46</v>
      </c>
      <c r="I19" s="31" t="s">
        <v>46</v>
      </c>
      <c r="J19" s="31" t="s">
        <v>46</v>
      </c>
      <c r="K19" s="31" t="s">
        <v>46</v>
      </c>
      <c r="L19" s="31" t="s">
        <v>46</v>
      </c>
      <c r="M19" s="31" t="s">
        <v>46</v>
      </c>
      <c r="N19" s="31" t="s">
        <v>46</v>
      </c>
      <c r="O19" s="31" t="s">
        <v>46</v>
      </c>
      <c r="P19" s="31" t="s">
        <v>46</v>
      </c>
      <c r="Q19" s="31" t="s">
        <v>46</v>
      </c>
    </row>
    <row r="20" spans="1:20" x14ac:dyDescent="0.25">
      <c r="A20" s="34" t="s">
        <v>48</v>
      </c>
      <c r="B20">
        <v>40</v>
      </c>
      <c r="C20">
        <v>35</v>
      </c>
      <c r="D20">
        <v>100</v>
      </c>
      <c r="E20">
        <v>25</v>
      </c>
      <c r="F20">
        <v>40</v>
      </c>
      <c r="G20">
        <v>25</v>
      </c>
      <c r="H20">
        <v>50</v>
      </c>
      <c r="I20">
        <v>30</v>
      </c>
      <c r="J20">
        <v>50</v>
      </c>
      <c r="K20">
        <v>65</v>
      </c>
      <c r="L20">
        <v>40</v>
      </c>
      <c r="M20">
        <v>30</v>
      </c>
      <c r="N20">
        <v>20</v>
      </c>
      <c r="O20">
        <v>30</v>
      </c>
      <c r="P20">
        <v>40</v>
      </c>
      <c r="Q20">
        <v>55</v>
      </c>
    </row>
    <row r="21" spans="1:20" x14ac:dyDescent="0.25">
      <c r="A21" s="34"/>
    </row>
    <row r="22" spans="1:20" x14ac:dyDescent="0.25">
      <c r="A22" s="34" t="s">
        <v>44</v>
      </c>
      <c r="B22" s="32">
        <f>SUMPRODUCT(R4:R7,R14:R17)</f>
        <v>581658</v>
      </c>
      <c r="C22" s="47" t="s">
        <v>45</v>
      </c>
      <c r="D22" s="32">
        <f>SUMPRODUCT(B4:Q7,B14:Q17)</f>
        <v>10375</v>
      </c>
    </row>
    <row r="23" spans="1:20" x14ac:dyDescent="0.25">
      <c r="A23" s="34" t="s">
        <v>43</v>
      </c>
      <c r="B23" s="32">
        <f>B22+D22</f>
        <v>592033</v>
      </c>
      <c r="C23" s="32"/>
      <c r="D23" s="32"/>
    </row>
    <row r="24" spans="1:20" x14ac:dyDescent="0.25">
      <c r="B24" s="32"/>
      <c r="C24" s="32"/>
      <c r="D24" s="32"/>
    </row>
  </sheetData>
  <mergeCells count="1">
    <mergeCell ref="D1:F1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zoomScale="150" zoomScaleNormal="150" workbookViewId="0">
      <selection activeCell="F8" sqref="F8:F10"/>
    </sheetView>
  </sheetViews>
  <sheetFormatPr defaultRowHeight="13.2" x14ac:dyDescent="0.25"/>
  <sheetData>
    <row r="1" spans="1:11" ht="13.8" thickBot="1" x14ac:dyDescent="0.3">
      <c r="B1" s="32"/>
      <c r="C1" s="48" t="s">
        <v>50</v>
      </c>
      <c r="D1" s="48" t="s">
        <v>51</v>
      </c>
      <c r="E1" s="48" t="s">
        <v>52</v>
      </c>
      <c r="F1" s="48" t="s">
        <v>56</v>
      </c>
    </row>
    <row r="2" spans="1:11" x14ac:dyDescent="0.25">
      <c r="B2" s="48" t="s">
        <v>53</v>
      </c>
      <c r="C2" s="52">
        <v>10</v>
      </c>
      <c r="D2" s="53">
        <v>15</v>
      </c>
      <c r="E2" s="54">
        <v>12</v>
      </c>
      <c r="F2" s="51">
        <v>12000</v>
      </c>
    </row>
    <row r="3" spans="1:11" x14ac:dyDescent="0.25">
      <c r="B3" s="48" t="s">
        <v>54</v>
      </c>
      <c r="C3" s="55">
        <v>17</v>
      </c>
      <c r="D3" s="50">
        <v>14</v>
      </c>
      <c r="E3" s="56">
        <v>20</v>
      </c>
      <c r="F3" s="51">
        <v>11000</v>
      </c>
    </row>
    <row r="4" spans="1:11" ht="13.8" thickBot="1" x14ac:dyDescent="0.3">
      <c r="B4" s="48" t="s">
        <v>55</v>
      </c>
      <c r="C4" s="57">
        <v>15</v>
      </c>
      <c r="D4" s="58">
        <v>10</v>
      </c>
      <c r="E4" s="59">
        <v>11</v>
      </c>
      <c r="F4" s="51">
        <v>12000</v>
      </c>
    </row>
    <row r="6" spans="1:11" x14ac:dyDescent="0.25">
      <c r="A6" s="31" t="s">
        <v>58</v>
      </c>
    </row>
    <row r="7" spans="1:11" ht="13.8" thickBot="1" x14ac:dyDescent="0.3">
      <c r="B7" s="32"/>
      <c r="C7" s="48" t="s">
        <v>50</v>
      </c>
      <c r="D7" s="48" t="s">
        <v>51</v>
      </c>
      <c r="E7" s="48" t="s">
        <v>52</v>
      </c>
      <c r="F7" s="48" t="s">
        <v>57</v>
      </c>
      <c r="G7" s="48" t="s">
        <v>59</v>
      </c>
      <c r="H7" s="32"/>
      <c r="I7" s="48" t="s">
        <v>60</v>
      </c>
    </row>
    <row r="8" spans="1:11" x14ac:dyDescent="0.25">
      <c r="B8" s="48" t="s">
        <v>53</v>
      </c>
      <c r="C8" s="52">
        <v>1200</v>
      </c>
      <c r="D8" s="53">
        <v>0</v>
      </c>
      <c r="E8" s="54">
        <v>400.00000000000045</v>
      </c>
      <c r="F8" s="51">
        <v>1</v>
      </c>
      <c r="G8" s="32">
        <f>SUM(C8:E8)</f>
        <v>1600.0000000000005</v>
      </c>
      <c r="H8" s="47" t="s">
        <v>49</v>
      </c>
      <c r="I8" s="51">
        <f>3000*F8</f>
        <v>3000</v>
      </c>
    </row>
    <row r="9" spans="1:11" x14ac:dyDescent="0.25">
      <c r="B9" s="48" t="s">
        <v>54</v>
      </c>
      <c r="C9" s="55">
        <v>0</v>
      </c>
      <c r="D9" s="50">
        <v>0</v>
      </c>
      <c r="E9" s="56">
        <v>0</v>
      </c>
      <c r="F9" s="51">
        <v>0</v>
      </c>
      <c r="G9" s="32">
        <f>SUM(C9:E9)</f>
        <v>0</v>
      </c>
      <c r="H9" s="47" t="s">
        <v>49</v>
      </c>
      <c r="I9" s="51">
        <f>3200*F9</f>
        <v>0</v>
      </c>
    </row>
    <row r="10" spans="1:11" ht="13.8" thickBot="1" x14ac:dyDescent="0.3">
      <c r="B10" s="48" t="s">
        <v>55</v>
      </c>
      <c r="C10" s="57">
        <v>0</v>
      </c>
      <c r="D10" s="58">
        <v>1700</v>
      </c>
      <c r="E10" s="59">
        <v>1199.9999999999995</v>
      </c>
      <c r="F10" s="51">
        <v>1</v>
      </c>
      <c r="G10" s="32">
        <f>SUM(C10:E10)</f>
        <v>2899.9999999999995</v>
      </c>
      <c r="H10" s="47" t="s">
        <v>49</v>
      </c>
      <c r="I10" s="51">
        <f>2900*F10</f>
        <v>2900</v>
      </c>
    </row>
    <row r="12" spans="1:11" x14ac:dyDescent="0.25">
      <c r="B12" s="60" t="s">
        <v>61</v>
      </c>
      <c r="C12" s="32">
        <f>SUM(C8:C10)</f>
        <v>1200</v>
      </c>
      <c r="D12" s="32">
        <f>SUM(D8:D10)</f>
        <v>1700</v>
      </c>
      <c r="E12" s="32">
        <f>SUM(E8:E10)</f>
        <v>1600</v>
      </c>
    </row>
    <row r="13" spans="1:11" x14ac:dyDescent="0.25">
      <c r="B13" s="32"/>
      <c r="C13" s="47" t="s">
        <v>63</v>
      </c>
      <c r="D13" s="47" t="s">
        <v>63</v>
      </c>
      <c r="E13" s="47" t="s">
        <v>63</v>
      </c>
    </row>
    <row r="14" spans="1:11" x14ac:dyDescent="0.25">
      <c r="B14" s="60" t="s">
        <v>62</v>
      </c>
      <c r="C14" s="32">
        <v>1200</v>
      </c>
      <c r="D14" s="32">
        <v>1700</v>
      </c>
      <c r="E14" s="32">
        <v>1600</v>
      </c>
      <c r="H14" s="31" t="s">
        <v>64</v>
      </c>
      <c r="I14" s="32">
        <f>SUM(F8:F10)</f>
        <v>2</v>
      </c>
      <c r="J14" s="47" t="s">
        <v>46</v>
      </c>
      <c r="K14" s="32">
        <v>2</v>
      </c>
    </row>
    <row r="16" spans="1:11" x14ac:dyDescent="0.25">
      <c r="A16" s="31" t="s">
        <v>44</v>
      </c>
      <c r="B16">
        <f>SUMPRODUCT(F2:F4,F8:F10)</f>
        <v>24000</v>
      </c>
    </row>
    <row r="17" spans="1:2" x14ac:dyDescent="0.25">
      <c r="A17" s="31" t="s">
        <v>65</v>
      </c>
      <c r="B17">
        <f>SUMPRODUCT(C2:E4,C8:E10)</f>
        <v>47000</v>
      </c>
    </row>
    <row r="19" spans="1:2" x14ac:dyDescent="0.25">
      <c r="A19" s="31" t="s">
        <v>66</v>
      </c>
      <c r="B19">
        <f>B16+B17</f>
        <v>71000</v>
      </c>
    </row>
  </sheetData>
  <pageMargins left="0.7" right="0.7" top="0.75" bottom="0.75" header="0.3" footer="0.3"/>
  <pageSetup orientation="portrait" horizontalDpi="90" verticalDpi="9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4"/>
  <sheetViews>
    <sheetView zoomScale="130" zoomScaleNormal="130" workbookViewId="0">
      <selection activeCell="C23" sqref="C23"/>
    </sheetView>
  </sheetViews>
  <sheetFormatPr defaultRowHeight="13.2" x14ac:dyDescent="0.25"/>
  <cols>
    <col min="18" max="18" width="11.6640625" style="32" customWidth="1"/>
  </cols>
  <sheetData>
    <row r="1" spans="1:21" ht="13.8" thickBot="1" x14ac:dyDescent="0.3">
      <c r="B1" s="48" t="s">
        <v>68</v>
      </c>
      <c r="C1" s="48" t="s">
        <v>69</v>
      </c>
      <c r="D1" s="48" t="s">
        <v>70</v>
      </c>
      <c r="E1" s="48" t="s">
        <v>71</v>
      </c>
      <c r="F1" s="48" t="s">
        <v>72</v>
      </c>
      <c r="G1" s="48" t="s">
        <v>73</v>
      </c>
      <c r="H1" s="48" t="s">
        <v>74</v>
      </c>
      <c r="I1" s="48" t="s">
        <v>75</v>
      </c>
      <c r="J1" s="48" t="s">
        <v>76</v>
      </c>
      <c r="K1" s="48" t="s">
        <v>77</v>
      </c>
      <c r="L1" s="48" t="s">
        <v>78</v>
      </c>
      <c r="M1" s="48" t="s">
        <v>79</v>
      </c>
      <c r="N1" s="48" t="s">
        <v>80</v>
      </c>
      <c r="O1" s="48" t="s">
        <v>81</v>
      </c>
      <c r="P1" s="48" t="s">
        <v>82</v>
      </c>
      <c r="Q1" s="48" t="s">
        <v>83</v>
      </c>
      <c r="R1" s="48" t="s">
        <v>44</v>
      </c>
    </row>
    <row r="2" spans="1:21" x14ac:dyDescent="0.25">
      <c r="A2" s="26" t="s">
        <v>67</v>
      </c>
      <c r="B2" s="38">
        <v>150</v>
      </c>
      <c r="C2" s="39">
        <v>150</v>
      </c>
      <c r="D2" s="39">
        <v>75</v>
      </c>
      <c r="E2" s="39">
        <v>150</v>
      </c>
      <c r="F2" s="39">
        <v>100</v>
      </c>
      <c r="G2" s="39">
        <v>175</v>
      </c>
      <c r="H2" s="39">
        <v>150</v>
      </c>
      <c r="I2" s="39">
        <v>150</v>
      </c>
      <c r="J2" s="39">
        <v>75</v>
      </c>
      <c r="K2" s="39">
        <v>150</v>
      </c>
      <c r="L2" s="39">
        <v>125</v>
      </c>
      <c r="M2" s="39">
        <v>300</v>
      </c>
      <c r="N2" s="39">
        <v>300</v>
      </c>
      <c r="O2" s="39">
        <v>250</v>
      </c>
      <c r="P2" s="39">
        <v>250</v>
      </c>
      <c r="Q2" s="40">
        <v>250</v>
      </c>
      <c r="R2" s="51">
        <v>165428</v>
      </c>
    </row>
    <row r="3" spans="1:21" x14ac:dyDescent="0.25">
      <c r="A3" s="26" t="s">
        <v>36</v>
      </c>
      <c r="B3" s="41">
        <v>250</v>
      </c>
      <c r="C3" s="42">
        <v>250</v>
      </c>
      <c r="D3" s="42">
        <v>200</v>
      </c>
      <c r="E3" s="61">
        <v>200</v>
      </c>
      <c r="F3" s="61">
        <v>200</v>
      </c>
      <c r="G3" s="61">
        <v>175</v>
      </c>
      <c r="H3" s="61">
        <v>175</v>
      </c>
      <c r="I3" s="61">
        <v>150</v>
      </c>
      <c r="J3" s="61">
        <v>200</v>
      </c>
      <c r="K3" s="61">
        <v>125</v>
      </c>
      <c r="L3" s="61">
        <v>125</v>
      </c>
      <c r="M3" s="61">
        <v>200</v>
      </c>
      <c r="N3" s="61">
        <v>175</v>
      </c>
      <c r="O3" s="61">
        <v>100</v>
      </c>
      <c r="P3" s="61">
        <v>75</v>
      </c>
      <c r="Q3" s="43">
        <v>25</v>
      </c>
      <c r="R3" s="51">
        <v>131230</v>
      </c>
    </row>
    <row r="4" spans="1:21" x14ac:dyDescent="0.25">
      <c r="A4" s="26" t="s">
        <v>37</v>
      </c>
      <c r="B4" s="41">
        <v>200</v>
      </c>
      <c r="C4" s="42">
        <v>200</v>
      </c>
      <c r="D4" s="42">
        <v>150</v>
      </c>
      <c r="E4" s="61">
        <v>125</v>
      </c>
      <c r="F4" s="61">
        <v>125</v>
      </c>
      <c r="G4" s="61">
        <v>125</v>
      </c>
      <c r="H4" s="61">
        <v>100</v>
      </c>
      <c r="I4" s="61">
        <v>100</v>
      </c>
      <c r="J4" s="61">
        <v>100</v>
      </c>
      <c r="K4" s="61">
        <v>25</v>
      </c>
      <c r="L4" s="61">
        <v>75</v>
      </c>
      <c r="M4" s="61">
        <v>150</v>
      </c>
      <c r="N4" s="61">
        <v>125</v>
      </c>
      <c r="O4" s="61">
        <v>125</v>
      </c>
      <c r="P4" s="61">
        <v>75</v>
      </c>
      <c r="Q4" s="43">
        <v>125</v>
      </c>
      <c r="R4" s="51">
        <v>140000</v>
      </c>
    </row>
    <row r="5" spans="1:21" ht="13.8" thickBot="1" x14ac:dyDescent="0.3">
      <c r="A5" s="26" t="s">
        <v>38</v>
      </c>
      <c r="B5" s="44">
        <v>25</v>
      </c>
      <c r="C5" s="62">
        <v>75</v>
      </c>
      <c r="D5" s="62">
        <v>125</v>
      </c>
      <c r="E5" s="62">
        <v>125</v>
      </c>
      <c r="F5" s="62">
        <v>150</v>
      </c>
      <c r="G5" s="62">
        <v>125</v>
      </c>
      <c r="H5" s="62">
        <v>150</v>
      </c>
      <c r="I5" s="62">
        <v>200</v>
      </c>
      <c r="J5" s="62">
        <v>250</v>
      </c>
      <c r="K5" s="62">
        <v>250</v>
      </c>
      <c r="L5" s="62">
        <v>300</v>
      </c>
      <c r="M5" s="62">
        <v>200</v>
      </c>
      <c r="N5" s="62">
        <v>200</v>
      </c>
      <c r="O5" s="62">
        <v>250</v>
      </c>
      <c r="P5" s="62">
        <v>300</v>
      </c>
      <c r="Q5" s="46">
        <v>300</v>
      </c>
      <c r="R5" s="51">
        <v>145000</v>
      </c>
    </row>
    <row r="8" spans="1:21" ht="13.8" thickBot="1" x14ac:dyDescent="0.3">
      <c r="B8" s="48" t="s">
        <v>68</v>
      </c>
      <c r="C8" s="48" t="s">
        <v>69</v>
      </c>
      <c r="D8" s="48" t="s">
        <v>70</v>
      </c>
      <c r="E8" s="48" t="s">
        <v>71</v>
      </c>
      <c r="F8" s="48" t="s">
        <v>72</v>
      </c>
      <c r="G8" s="48" t="s">
        <v>73</v>
      </c>
      <c r="H8" s="48" t="s">
        <v>74</v>
      </c>
      <c r="I8" s="48" t="s">
        <v>75</v>
      </c>
      <c r="J8" s="48" t="s">
        <v>76</v>
      </c>
      <c r="K8" s="48" t="s">
        <v>77</v>
      </c>
      <c r="L8" s="48" t="s">
        <v>78</v>
      </c>
      <c r="M8" s="48" t="s">
        <v>79</v>
      </c>
      <c r="N8" s="48" t="s">
        <v>80</v>
      </c>
      <c r="O8" s="48" t="s">
        <v>81</v>
      </c>
      <c r="P8" s="48" t="s">
        <v>82</v>
      </c>
      <c r="Q8" s="48" t="s">
        <v>83</v>
      </c>
      <c r="R8" s="48" t="s">
        <v>41</v>
      </c>
      <c r="S8" s="48" t="s">
        <v>59</v>
      </c>
      <c r="U8" s="48" t="s">
        <v>84</v>
      </c>
    </row>
    <row r="9" spans="1:21" x14ac:dyDescent="0.25">
      <c r="A9" s="26" t="s">
        <v>67</v>
      </c>
      <c r="B9" s="52">
        <v>0</v>
      </c>
      <c r="C9" s="53">
        <v>0</v>
      </c>
      <c r="D9" s="53">
        <v>0</v>
      </c>
      <c r="E9" s="53">
        <v>0</v>
      </c>
      <c r="F9" s="53">
        <v>0</v>
      </c>
      <c r="G9" s="53">
        <v>0</v>
      </c>
      <c r="H9" s="53">
        <v>0</v>
      </c>
      <c r="I9" s="53">
        <v>0</v>
      </c>
      <c r="J9" s="53">
        <v>0</v>
      </c>
      <c r="K9" s="53">
        <v>0</v>
      </c>
      <c r="L9" s="53">
        <v>0</v>
      </c>
      <c r="M9" s="53">
        <v>0</v>
      </c>
      <c r="N9" s="53">
        <v>0</v>
      </c>
      <c r="O9" s="53">
        <v>0</v>
      </c>
      <c r="P9" s="53">
        <v>0</v>
      </c>
      <c r="Q9" s="54">
        <v>0</v>
      </c>
      <c r="R9" s="51">
        <v>0</v>
      </c>
      <c r="S9" s="32">
        <f>SUM(B9:Q9)</f>
        <v>0</v>
      </c>
      <c r="T9" s="47" t="s">
        <v>49</v>
      </c>
      <c r="U9" s="49"/>
    </row>
    <row r="10" spans="1:21" x14ac:dyDescent="0.25">
      <c r="A10" s="26" t="s">
        <v>36</v>
      </c>
      <c r="B10" s="55">
        <v>0</v>
      </c>
      <c r="C10" s="50">
        <v>0</v>
      </c>
      <c r="D10" s="50">
        <v>0</v>
      </c>
      <c r="E10" s="51">
        <v>0</v>
      </c>
      <c r="F10" s="51">
        <v>0</v>
      </c>
      <c r="G10" s="51">
        <v>0</v>
      </c>
      <c r="H10" s="51">
        <v>0</v>
      </c>
      <c r="I10" s="51">
        <v>0</v>
      </c>
      <c r="J10" s="51">
        <v>0</v>
      </c>
      <c r="K10" s="51">
        <v>0</v>
      </c>
      <c r="L10" s="51">
        <v>19.999999999999986</v>
      </c>
      <c r="M10" s="51">
        <v>30</v>
      </c>
      <c r="N10" s="51">
        <v>0</v>
      </c>
      <c r="O10" s="51">
        <v>30</v>
      </c>
      <c r="P10" s="51">
        <v>40</v>
      </c>
      <c r="Q10" s="56">
        <v>55</v>
      </c>
      <c r="R10" s="51">
        <v>1</v>
      </c>
      <c r="S10" s="32">
        <f t="shared" ref="S10:S12" si="0">SUM(B10:Q10)</f>
        <v>175</v>
      </c>
      <c r="T10" s="47" t="s">
        <v>49</v>
      </c>
      <c r="U10" s="49">
        <f>250*R10</f>
        <v>250</v>
      </c>
    </row>
    <row r="11" spans="1:21" x14ac:dyDescent="0.25">
      <c r="A11" s="26" t="s">
        <v>37</v>
      </c>
      <c r="B11" s="55">
        <v>0</v>
      </c>
      <c r="C11" s="50">
        <v>0</v>
      </c>
      <c r="D11" s="50">
        <v>0</v>
      </c>
      <c r="E11" s="51">
        <v>0</v>
      </c>
      <c r="F11" s="51">
        <v>15.000000000000014</v>
      </c>
      <c r="G11" s="51">
        <v>0</v>
      </c>
      <c r="H11" s="51">
        <v>50</v>
      </c>
      <c r="I11" s="51">
        <v>30</v>
      </c>
      <c r="J11" s="51">
        <v>50</v>
      </c>
      <c r="K11" s="51">
        <v>64.999999999999972</v>
      </c>
      <c r="L11" s="51">
        <v>20.000000000000014</v>
      </c>
      <c r="M11" s="51">
        <v>0</v>
      </c>
      <c r="N11" s="51">
        <v>20</v>
      </c>
      <c r="O11" s="51">
        <v>0</v>
      </c>
      <c r="P11" s="51">
        <v>0</v>
      </c>
      <c r="Q11" s="56">
        <v>0</v>
      </c>
      <c r="R11" s="51">
        <v>1</v>
      </c>
      <c r="S11" s="32">
        <f t="shared" si="0"/>
        <v>250</v>
      </c>
      <c r="T11" s="47" t="s">
        <v>49</v>
      </c>
      <c r="U11" s="49">
        <f>250*R11</f>
        <v>250</v>
      </c>
    </row>
    <row r="12" spans="1:21" ht="13.8" thickBot="1" x14ac:dyDescent="0.3">
      <c r="A12" s="26" t="s">
        <v>38</v>
      </c>
      <c r="B12" s="57">
        <v>40</v>
      </c>
      <c r="C12" s="65">
        <v>35</v>
      </c>
      <c r="D12" s="65">
        <v>100</v>
      </c>
      <c r="E12" s="65">
        <v>25</v>
      </c>
      <c r="F12" s="65">
        <v>24.999999999999986</v>
      </c>
      <c r="G12" s="65">
        <v>25</v>
      </c>
      <c r="H12" s="65">
        <v>0</v>
      </c>
      <c r="I12" s="65">
        <v>0</v>
      </c>
      <c r="J12" s="65">
        <v>0</v>
      </c>
      <c r="K12" s="65">
        <v>0</v>
      </c>
      <c r="L12" s="65">
        <v>0</v>
      </c>
      <c r="M12" s="65">
        <v>0</v>
      </c>
      <c r="N12" s="65">
        <v>0</v>
      </c>
      <c r="O12" s="65">
        <v>0</v>
      </c>
      <c r="P12" s="65">
        <v>0</v>
      </c>
      <c r="Q12" s="59">
        <v>0</v>
      </c>
      <c r="R12" s="51">
        <v>1</v>
      </c>
      <c r="S12" s="32">
        <f t="shared" si="0"/>
        <v>250</v>
      </c>
      <c r="T12" s="47" t="s">
        <v>49</v>
      </c>
      <c r="U12" s="49">
        <f>250*R12</f>
        <v>250</v>
      </c>
    </row>
    <row r="13" spans="1:21" x14ac:dyDescent="0.25">
      <c r="U13" s="32"/>
    </row>
    <row r="14" spans="1:21" x14ac:dyDescent="0.25">
      <c r="A14" s="64" t="s">
        <v>61</v>
      </c>
      <c r="B14" s="32">
        <f>SUM(B9:B12)</f>
        <v>40</v>
      </c>
      <c r="C14" s="32">
        <f t="shared" ref="C14:Q14" si="1">SUM(C9:C12)</f>
        <v>35</v>
      </c>
      <c r="D14" s="32">
        <f t="shared" si="1"/>
        <v>100</v>
      </c>
      <c r="E14" s="32">
        <f t="shared" si="1"/>
        <v>25</v>
      </c>
      <c r="F14" s="32">
        <f t="shared" si="1"/>
        <v>40</v>
      </c>
      <c r="G14" s="32">
        <f t="shared" si="1"/>
        <v>25</v>
      </c>
      <c r="H14" s="32">
        <f t="shared" si="1"/>
        <v>50</v>
      </c>
      <c r="I14" s="32">
        <f t="shared" si="1"/>
        <v>30</v>
      </c>
      <c r="J14" s="32">
        <f t="shared" si="1"/>
        <v>50</v>
      </c>
      <c r="K14" s="32">
        <f t="shared" si="1"/>
        <v>64.999999999999972</v>
      </c>
      <c r="L14" s="32">
        <f t="shared" si="1"/>
        <v>40</v>
      </c>
      <c r="M14" s="32">
        <f t="shared" si="1"/>
        <v>30</v>
      </c>
      <c r="N14" s="32">
        <f t="shared" si="1"/>
        <v>20</v>
      </c>
      <c r="O14" s="32">
        <f t="shared" si="1"/>
        <v>30</v>
      </c>
      <c r="P14" s="32">
        <f t="shared" si="1"/>
        <v>40</v>
      </c>
      <c r="Q14" s="32">
        <f t="shared" si="1"/>
        <v>55</v>
      </c>
    </row>
    <row r="15" spans="1:21" x14ac:dyDescent="0.25">
      <c r="B15" s="47" t="s">
        <v>63</v>
      </c>
      <c r="C15" s="47" t="s">
        <v>63</v>
      </c>
      <c r="D15" s="47" t="s">
        <v>63</v>
      </c>
      <c r="E15" s="47" t="s">
        <v>63</v>
      </c>
      <c r="F15" s="47" t="s">
        <v>63</v>
      </c>
      <c r="G15" s="47" t="s">
        <v>63</v>
      </c>
      <c r="H15" s="47" t="s">
        <v>63</v>
      </c>
      <c r="I15" s="47" t="s">
        <v>63</v>
      </c>
      <c r="J15" s="47" t="s">
        <v>63</v>
      </c>
      <c r="K15" s="47" t="s">
        <v>63</v>
      </c>
      <c r="L15" s="47" t="s">
        <v>63</v>
      </c>
      <c r="M15" s="47" t="s">
        <v>63</v>
      </c>
      <c r="N15" s="47" t="s">
        <v>63</v>
      </c>
      <c r="O15" s="47" t="s">
        <v>63</v>
      </c>
      <c r="P15" s="47" t="s">
        <v>63</v>
      </c>
      <c r="Q15" s="47" t="s">
        <v>63</v>
      </c>
    </row>
    <row r="16" spans="1:21" x14ac:dyDescent="0.25">
      <c r="A16" s="64" t="s">
        <v>85</v>
      </c>
      <c r="B16" s="32">
        <v>40</v>
      </c>
      <c r="C16" s="32">
        <v>35</v>
      </c>
      <c r="D16" s="32">
        <v>100</v>
      </c>
      <c r="E16" s="32">
        <v>25</v>
      </c>
      <c r="F16" s="32">
        <v>40</v>
      </c>
      <c r="G16" s="32">
        <v>25</v>
      </c>
      <c r="H16" s="32">
        <v>50</v>
      </c>
      <c r="I16" s="32">
        <v>30</v>
      </c>
      <c r="J16" s="32">
        <v>50</v>
      </c>
      <c r="K16" s="32">
        <v>65</v>
      </c>
      <c r="L16" s="32">
        <v>40</v>
      </c>
      <c r="M16" s="32">
        <v>30</v>
      </c>
      <c r="N16" s="32">
        <v>20</v>
      </c>
      <c r="O16" s="32">
        <v>30</v>
      </c>
      <c r="P16" s="32">
        <v>40</v>
      </c>
      <c r="Q16" s="32">
        <v>55</v>
      </c>
    </row>
    <row r="20" spans="1:8" x14ac:dyDescent="0.25">
      <c r="A20" s="31" t="s">
        <v>42</v>
      </c>
      <c r="B20">
        <f>SUMPRODUCT(R2:R5,R9:R12)</f>
        <v>416230</v>
      </c>
      <c r="H20" s="31" t="s">
        <v>88</v>
      </c>
    </row>
    <row r="21" spans="1:8" x14ac:dyDescent="0.25">
      <c r="A21" s="31" t="s">
        <v>86</v>
      </c>
      <c r="B21">
        <f>SUMPRODUCT(B2:Q5,B9:Q12)</f>
        <v>62500</v>
      </c>
      <c r="G21" s="26" t="s">
        <v>67</v>
      </c>
      <c r="H21" s="47">
        <f>S9/25</f>
        <v>0</v>
      </c>
    </row>
    <row r="22" spans="1:8" x14ac:dyDescent="0.25">
      <c r="G22" s="26" t="s">
        <v>36</v>
      </c>
      <c r="H22" s="47">
        <f t="shared" ref="H22:H24" si="2">S10/25</f>
        <v>7</v>
      </c>
    </row>
    <row r="23" spans="1:8" x14ac:dyDescent="0.25">
      <c r="A23" s="31" t="s">
        <v>87</v>
      </c>
      <c r="B23">
        <f>B20+B21</f>
        <v>478730</v>
      </c>
      <c r="G23" s="26" t="s">
        <v>37</v>
      </c>
      <c r="H23" s="47">
        <f t="shared" si="2"/>
        <v>10</v>
      </c>
    </row>
    <row r="24" spans="1:8" x14ac:dyDescent="0.25">
      <c r="G24" s="26" t="s">
        <v>38</v>
      </c>
      <c r="H24" s="47">
        <f t="shared" si="2"/>
        <v>10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0"/>
  <sheetViews>
    <sheetView tabSelected="1" zoomScale="120" zoomScaleNormal="120" workbookViewId="0">
      <selection activeCell="H25" sqref="H25"/>
    </sheetView>
  </sheetViews>
  <sheetFormatPr defaultRowHeight="13.2" x14ac:dyDescent="0.25"/>
  <cols>
    <col min="2" max="2" width="11" customWidth="1"/>
    <col min="3" max="3" width="11.5546875" customWidth="1"/>
    <col min="4" max="4" width="13.5546875" customWidth="1"/>
    <col min="5" max="5" width="12.44140625" customWidth="1"/>
    <col min="6" max="6" width="12" customWidth="1"/>
  </cols>
  <sheetData>
    <row r="1" spans="1:9" ht="13.8" thickBot="1" x14ac:dyDescent="0.3">
      <c r="B1" s="26" t="s">
        <v>89</v>
      </c>
      <c r="C1" s="26" t="s">
        <v>90</v>
      </c>
      <c r="D1" s="26" t="s">
        <v>92</v>
      </c>
      <c r="E1" s="26" t="s">
        <v>91</v>
      </c>
      <c r="F1" s="26" t="s">
        <v>101</v>
      </c>
    </row>
    <row r="2" spans="1:9" x14ac:dyDescent="0.25">
      <c r="A2" s="26" t="s">
        <v>93</v>
      </c>
      <c r="B2" s="52">
        <v>211</v>
      </c>
      <c r="C2" s="53">
        <v>232</v>
      </c>
      <c r="D2" s="53">
        <v>240</v>
      </c>
      <c r="E2" s="54">
        <v>300</v>
      </c>
      <c r="F2" s="61">
        <v>6000000</v>
      </c>
    </row>
    <row r="3" spans="1:9" x14ac:dyDescent="0.25">
      <c r="A3" s="26" t="s">
        <v>94</v>
      </c>
      <c r="B3" s="55">
        <v>211</v>
      </c>
      <c r="C3" s="50">
        <v>232</v>
      </c>
      <c r="D3" s="50">
        <v>240</v>
      </c>
      <c r="E3" s="56">
        <v>300</v>
      </c>
      <c r="F3" s="61">
        <v>10000000</v>
      </c>
    </row>
    <row r="4" spans="1:9" x14ac:dyDescent="0.25">
      <c r="A4" s="26" t="s">
        <v>95</v>
      </c>
      <c r="B4" s="55">
        <v>232</v>
      </c>
      <c r="C4" s="50">
        <v>212</v>
      </c>
      <c r="D4" s="50">
        <v>230</v>
      </c>
      <c r="E4" s="56">
        <v>280</v>
      </c>
      <c r="F4" s="61">
        <v>5500000</v>
      </c>
    </row>
    <row r="5" spans="1:9" x14ac:dyDescent="0.25">
      <c r="A5" s="26" t="s">
        <v>96</v>
      </c>
      <c r="B5" s="55">
        <v>232</v>
      </c>
      <c r="C5" s="50">
        <v>212</v>
      </c>
      <c r="D5" s="50">
        <v>230</v>
      </c>
      <c r="E5" s="56">
        <v>280</v>
      </c>
      <c r="F5" s="61">
        <v>9200000</v>
      </c>
    </row>
    <row r="6" spans="1:9" x14ac:dyDescent="0.25">
      <c r="A6" s="26" t="s">
        <v>97</v>
      </c>
      <c r="B6" s="55">
        <v>238</v>
      </c>
      <c r="C6" s="50">
        <v>230</v>
      </c>
      <c r="D6" s="50">
        <v>215</v>
      </c>
      <c r="E6" s="56">
        <v>270</v>
      </c>
      <c r="F6" s="61">
        <v>5600000</v>
      </c>
    </row>
    <row r="7" spans="1:9" x14ac:dyDescent="0.25">
      <c r="A7" s="26" t="s">
        <v>98</v>
      </c>
      <c r="B7" s="55">
        <v>238</v>
      </c>
      <c r="C7" s="50">
        <v>230</v>
      </c>
      <c r="D7" s="50">
        <v>215</v>
      </c>
      <c r="E7" s="56">
        <v>270</v>
      </c>
      <c r="F7" s="61">
        <v>9300000</v>
      </c>
    </row>
    <row r="8" spans="1:9" x14ac:dyDescent="0.25">
      <c r="A8" s="26" t="s">
        <v>99</v>
      </c>
      <c r="B8" s="55">
        <v>299</v>
      </c>
      <c r="C8" s="50">
        <v>280</v>
      </c>
      <c r="D8" s="50">
        <v>270</v>
      </c>
      <c r="E8" s="56">
        <v>225</v>
      </c>
      <c r="F8" s="61">
        <v>6100000</v>
      </c>
    </row>
    <row r="9" spans="1:9" ht="13.8" thickBot="1" x14ac:dyDescent="0.3">
      <c r="A9" s="26" t="s">
        <v>100</v>
      </c>
      <c r="B9" s="57">
        <v>299</v>
      </c>
      <c r="C9" s="58">
        <v>280</v>
      </c>
      <c r="D9" s="58">
        <v>270</v>
      </c>
      <c r="E9" s="59">
        <v>225</v>
      </c>
      <c r="F9" s="61">
        <v>10200000</v>
      </c>
    </row>
    <row r="11" spans="1:9" x14ac:dyDescent="0.25">
      <c r="A11" s="66" t="s">
        <v>102</v>
      </c>
    </row>
    <row r="12" spans="1:9" ht="13.8" thickBot="1" x14ac:dyDescent="0.3">
      <c r="B12" s="26" t="s">
        <v>89</v>
      </c>
      <c r="C12" s="26" t="s">
        <v>90</v>
      </c>
      <c r="D12" s="26" t="s">
        <v>92</v>
      </c>
      <c r="E12" s="26" t="s">
        <v>91</v>
      </c>
      <c r="F12" s="48" t="s">
        <v>41</v>
      </c>
      <c r="G12" s="26" t="s">
        <v>59</v>
      </c>
      <c r="I12" s="26" t="s">
        <v>84</v>
      </c>
    </row>
    <row r="13" spans="1:9" x14ac:dyDescent="0.25">
      <c r="A13" s="26" t="s">
        <v>93</v>
      </c>
      <c r="B13" s="52">
        <v>0</v>
      </c>
      <c r="C13" s="53">
        <v>0</v>
      </c>
      <c r="D13" s="53">
        <v>0</v>
      </c>
      <c r="E13" s="54">
        <v>0</v>
      </c>
      <c r="F13" s="51">
        <v>0</v>
      </c>
      <c r="G13" s="32">
        <f>SUM(B13:E13)</f>
        <v>0</v>
      </c>
      <c r="H13" s="31" t="s">
        <v>49</v>
      </c>
      <c r="I13" s="63">
        <f>200000*F13</f>
        <v>0</v>
      </c>
    </row>
    <row r="14" spans="1:9" x14ac:dyDescent="0.25">
      <c r="A14" s="26" t="s">
        <v>94</v>
      </c>
      <c r="B14" s="55">
        <v>0</v>
      </c>
      <c r="C14" s="50">
        <v>0</v>
      </c>
      <c r="D14" s="50">
        <v>0</v>
      </c>
      <c r="E14" s="56">
        <v>0</v>
      </c>
      <c r="F14" s="51">
        <v>0</v>
      </c>
      <c r="G14" s="32">
        <f t="shared" ref="G14:G20" si="0">SUM(B14:E14)</f>
        <v>0</v>
      </c>
      <c r="H14" s="31" t="s">
        <v>49</v>
      </c>
      <c r="I14" s="63">
        <f>400000*F14</f>
        <v>0</v>
      </c>
    </row>
    <row r="15" spans="1:9" x14ac:dyDescent="0.25">
      <c r="A15" s="26" t="s">
        <v>95</v>
      </c>
      <c r="B15" s="55">
        <v>0</v>
      </c>
      <c r="C15" s="50">
        <v>0</v>
      </c>
      <c r="D15" s="50">
        <v>0</v>
      </c>
      <c r="E15" s="56">
        <v>0</v>
      </c>
      <c r="F15" s="51">
        <v>0</v>
      </c>
      <c r="G15" s="32">
        <f>SUM(B15:E15)</f>
        <v>0</v>
      </c>
      <c r="H15" s="31" t="s">
        <v>49</v>
      </c>
      <c r="I15" s="63">
        <f>200000*F15</f>
        <v>0</v>
      </c>
    </row>
    <row r="16" spans="1:9" x14ac:dyDescent="0.25">
      <c r="A16" s="26" t="s">
        <v>96</v>
      </c>
      <c r="B16" s="55">
        <v>110000</v>
      </c>
      <c r="C16" s="50">
        <v>180000</v>
      </c>
      <c r="D16" s="50">
        <v>110000</v>
      </c>
      <c r="E16" s="56">
        <v>0</v>
      </c>
      <c r="F16" s="51">
        <v>1</v>
      </c>
      <c r="G16" s="32">
        <f t="shared" si="0"/>
        <v>400000</v>
      </c>
      <c r="H16" s="31" t="s">
        <v>49</v>
      </c>
      <c r="I16" s="63">
        <f>400000*F16</f>
        <v>400000</v>
      </c>
    </row>
    <row r="17" spans="1:9" x14ac:dyDescent="0.25">
      <c r="A17" s="26" t="s">
        <v>97</v>
      </c>
      <c r="B17" s="55">
        <v>0</v>
      </c>
      <c r="C17" s="50">
        <v>0</v>
      </c>
      <c r="D17" s="50">
        <v>0</v>
      </c>
      <c r="E17" s="56">
        <v>0</v>
      </c>
      <c r="F17" s="51">
        <v>0</v>
      </c>
      <c r="G17" s="32">
        <f t="shared" si="0"/>
        <v>0</v>
      </c>
      <c r="H17" s="31" t="s">
        <v>49</v>
      </c>
      <c r="I17" s="63">
        <f>200000*F17</f>
        <v>0</v>
      </c>
    </row>
    <row r="18" spans="1:9" x14ac:dyDescent="0.25">
      <c r="A18" s="26" t="s">
        <v>98</v>
      </c>
      <c r="B18" s="55">
        <v>0</v>
      </c>
      <c r="C18" s="50">
        <v>0</v>
      </c>
      <c r="D18" s="50">
        <v>0</v>
      </c>
      <c r="E18" s="56">
        <v>0</v>
      </c>
      <c r="F18" s="51">
        <v>0</v>
      </c>
      <c r="G18" s="32">
        <f t="shared" si="0"/>
        <v>0</v>
      </c>
      <c r="H18" s="31" t="s">
        <v>49</v>
      </c>
      <c r="I18" s="63">
        <f>400000*F18</f>
        <v>0</v>
      </c>
    </row>
    <row r="19" spans="1:9" x14ac:dyDescent="0.25">
      <c r="A19" s="26" t="s">
        <v>99</v>
      </c>
      <c r="B19" s="55">
        <v>0</v>
      </c>
      <c r="C19" s="50">
        <v>0</v>
      </c>
      <c r="D19" s="50">
        <v>10000</v>
      </c>
      <c r="E19" s="56">
        <v>100000</v>
      </c>
      <c r="F19" s="51">
        <v>1</v>
      </c>
      <c r="G19" s="32">
        <f t="shared" si="0"/>
        <v>110000</v>
      </c>
      <c r="H19" s="31" t="s">
        <v>49</v>
      </c>
      <c r="I19" s="63">
        <f>200000*F19</f>
        <v>200000</v>
      </c>
    </row>
    <row r="20" spans="1:9" ht="13.8" thickBot="1" x14ac:dyDescent="0.3">
      <c r="A20" s="26" t="s">
        <v>100</v>
      </c>
      <c r="B20" s="57">
        <v>0</v>
      </c>
      <c r="C20" s="58">
        <v>0</v>
      </c>
      <c r="D20" s="58">
        <v>0</v>
      </c>
      <c r="E20" s="59">
        <v>0</v>
      </c>
      <c r="F20" s="51">
        <v>0</v>
      </c>
      <c r="G20" s="32">
        <f t="shared" si="0"/>
        <v>0</v>
      </c>
      <c r="H20" s="31" t="s">
        <v>49</v>
      </c>
      <c r="I20" s="63">
        <f>400000*F20</f>
        <v>0</v>
      </c>
    </row>
    <row r="22" spans="1:9" x14ac:dyDescent="0.25">
      <c r="A22" s="64" t="s">
        <v>61</v>
      </c>
      <c r="B22" s="32">
        <f>SUM(B13:B20)</f>
        <v>110000</v>
      </c>
      <c r="C22" s="32">
        <f t="shared" ref="C22:E22" si="1">SUM(C13:C20)</f>
        <v>180000</v>
      </c>
      <c r="D22" s="32">
        <f t="shared" si="1"/>
        <v>120000</v>
      </c>
      <c r="E22" s="32">
        <f t="shared" si="1"/>
        <v>100000</v>
      </c>
    </row>
    <row r="23" spans="1:9" x14ac:dyDescent="0.25">
      <c r="B23" s="31" t="s">
        <v>63</v>
      </c>
      <c r="C23" s="31" t="s">
        <v>63</v>
      </c>
      <c r="D23" s="31" t="s">
        <v>63</v>
      </c>
      <c r="E23" s="31" t="s">
        <v>63</v>
      </c>
    </row>
    <row r="24" spans="1:9" x14ac:dyDescent="0.25">
      <c r="A24" s="64" t="s">
        <v>103</v>
      </c>
      <c r="B24">
        <v>110000</v>
      </c>
      <c r="C24">
        <v>180000</v>
      </c>
      <c r="D24">
        <v>120000</v>
      </c>
      <c r="E24">
        <v>100000</v>
      </c>
    </row>
    <row r="27" spans="1:9" x14ac:dyDescent="0.25">
      <c r="A27" s="31" t="s">
        <v>42</v>
      </c>
      <c r="B27">
        <f>SUMPRODUCT(F2:F9,F13:F20)</f>
        <v>15300000</v>
      </c>
    </row>
    <row r="28" spans="1:9" x14ac:dyDescent="0.25">
      <c r="A28" s="31" t="s">
        <v>104</v>
      </c>
      <c r="B28">
        <f>SUMPRODUCT(B2:E9,B13:E20)</f>
        <v>114180000</v>
      </c>
    </row>
    <row r="30" spans="1:9" x14ac:dyDescent="0.25">
      <c r="A30" s="31" t="s">
        <v>87</v>
      </c>
      <c r="B30">
        <f>B27+B28</f>
        <v>129480000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SC_Consulting</vt:lpstr>
      <vt:lpstr>SC_consulting 1(a)</vt:lpstr>
      <vt:lpstr>Ex problem 1</vt:lpstr>
      <vt:lpstr>Sc consulting</vt:lpstr>
      <vt:lpstr>prob 2</vt:lpstr>
    </vt:vector>
  </TitlesOfParts>
  <Company>Kellogg Graduate School of Management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Supply Chain Management - 5th edition</dc:title>
  <dc:subject>Chapter 5 Problem 1</dc:subject>
  <dc:creator>Jay Mabe</dc:creator>
  <cp:lastModifiedBy>hp</cp:lastModifiedBy>
  <dcterms:created xsi:type="dcterms:W3CDTF">2000-09-29T14:14:41Z</dcterms:created>
  <dcterms:modified xsi:type="dcterms:W3CDTF">2023-02-04T06:42:10Z</dcterms:modified>
</cp:coreProperties>
</file>