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105" yWindow="-105" windowWidth="19425" windowHeight="11505" activeTab="1"/>
  </bookViews>
  <sheets>
    <sheet name="User Based" sheetId="2" r:id="rId1"/>
    <sheet name="Item-Based" sheetId="3" r:id="rId2"/>
  </sheets>
  <definedNames>
    <definedName name="Amarpal">'User Based'!$B$4:$F$4</definedName>
    <definedName name="Deepika">'User Based'!$B$5:$F$5</definedName>
    <definedName name="Ludo">'User Based'!$B$2:$B$6</definedName>
    <definedName name="Mean">'User Based'!$G$2:$G$6</definedName>
    <definedName name="Mirzapur2">'User Based'!$C$2:$C$6</definedName>
    <definedName name="Navneet">'User Based'!$B$3:$F$3</definedName>
    <definedName name="Patal_Lok">'User Based'!$D$2:$D$6</definedName>
    <definedName name="Ratings">'User Based'!$B$2:$G$6</definedName>
    <definedName name="Raushan">'User Based'!$B$6:$F$6</definedName>
    <definedName name="Satish">'User Based'!$B$2:$F$2</definedName>
    <definedName name="Scam_1992">'User Based'!$E$2:$E$6</definedName>
    <definedName name="Special_Ops">'User Based'!$F$2:$F$6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" i="3" l="1"/>
  <c r="A17" i="3" l="1"/>
  <c r="A9" i="3" l="1"/>
  <c r="G39" i="3"/>
  <c r="C18" i="3"/>
  <c r="F18" i="3" s="1"/>
  <c r="A17" i="2" l="1"/>
  <c r="G38" i="2"/>
  <c r="C19" i="3" l="1"/>
  <c r="F19" i="3" s="1"/>
  <c r="C20" i="3"/>
  <c r="F20" i="3" s="1"/>
  <c r="C21" i="3"/>
  <c r="F21" i="3" s="1"/>
  <c r="C22" i="3"/>
  <c r="F22" i="3" s="1"/>
  <c r="D19" i="3"/>
  <c r="D20" i="3"/>
  <c r="D21" i="3"/>
  <c r="D22" i="3"/>
  <c r="D18" i="3"/>
  <c r="E18" i="3" s="1"/>
  <c r="C7" i="3" l="1"/>
  <c r="D7" i="3"/>
  <c r="E7" i="3"/>
  <c r="F7" i="3"/>
  <c r="B7" i="3"/>
  <c r="F42" i="3"/>
  <c r="E42" i="3"/>
  <c r="D42" i="3"/>
  <c r="C42" i="3"/>
  <c r="B42" i="3"/>
  <c r="F41" i="3"/>
  <c r="E41" i="3"/>
  <c r="D41" i="3"/>
  <c r="C41" i="3"/>
  <c r="B41" i="3"/>
  <c r="F40" i="3"/>
  <c r="E40" i="3"/>
  <c r="D40" i="3"/>
  <c r="C40" i="3"/>
  <c r="B40" i="3"/>
  <c r="F39" i="3"/>
  <c r="E39" i="3"/>
  <c r="D39" i="3"/>
  <c r="C39" i="3"/>
  <c r="B39" i="3"/>
  <c r="F38" i="3"/>
  <c r="E38" i="3"/>
  <c r="D38" i="3"/>
  <c r="C38" i="3"/>
  <c r="B38" i="3"/>
  <c r="E21" i="3"/>
  <c r="E20" i="3"/>
  <c r="E19" i="3"/>
  <c r="G6" i="3"/>
  <c r="G5" i="3"/>
  <c r="G4" i="3"/>
  <c r="G3" i="3"/>
  <c r="G2" i="3"/>
  <c r="G21" i="3" l="1"/>
  <c r="G20" i="3"/>
  <c r="G19" i="3"/>
  <c r="E22" i="3"/>
  <c r="C38" i="2"/>
  <c r="D38" i="2"/>
  <c r="E38" i="2"/>
  <c r="F38" i="2"/>
  <c r="C39" i="2"/>
  <c r="D39" i="2"/>
  <c r="E39" i="2"/>
  <c r="F39" i="2"/>
  <c r="C40" i="2"/>
  <c r="D40" i="2"/>
  <c r="E40" i="2"/>
  <c r="F40" i="2"/>
  <c r="C41" i="2"/>
  <c r="D41" i="2"/>
  <c r="E41" i="2"/>
  <c r="F41" i="2"/>
  <c r="C42" i="2"/>
  <c r="D42" i="2"/>
  <c r="E42" i="2"/>
  <c r="F42" i="2"/>
  <c r="B39" i="2"/>
  <c r="B40" i="2"/>
  <c r="B41" i="2"/>
  <c r="B42" i="2"/>
  <c r="B38" i="2"/>
  <c r="G18" i="3" l="1"/>
  <c r="G22" i="3"/>
  <c r="G25" i="3"/>
  <c r="D22" i="2"/>
  <c r="G24" i="3" l="1"/>
  <c r="D18" i="2"/>
  <c r="D19" i="2"/>
  <c r="D20" i="2"/>
  <c r="D21" i="2"/>
  <c r="G3" i="2"/>
  <c r="G4" i="2"/>
  <c r="B20" i="2" s="1"/>
  <c r="G5" i="2"/>
  <c r="B21" i="2" s="1"/>
  <c r="G6" i="2"/>
  <c r="B22" i="2" s="1"/>
  <c r="G2" i="2"/>
  <c r="B18" i="2" s="1"/>
  <c r="C18" i="2"/>
  <c r="K2" i="2"/>
  <c r="C20" i="2"/>
  <c r="C21" i="2"/>
  <c r="C22" i="2"/>
  <c r="C19" i="2"/>
  <c r="K18" i="3" l="1"/>
  <c r="A28" i="3" s="1"/>
  <c r="F19" i="2"/>
  <c r="F18" i="2"/>
  <c r="F22" i="2"/>
  <c r="F21" i="2"/>
  <c r="F20" i="2"/>
  <c r="E18" i="2"/>
  <c r="E22" i="2"/>
  <c r="E21" i="2"/>
  <c r="E20" i="2"/>
  <c r="B19" i="2"/>
  <c r="E19" i="2" s="1"/>
  <c r="A9" i="2"/>
  <c r="G19" i="2" l="1"/>
  <c r="G20" i="2"/>
  <c r="G22" i="2"/>
  <c r="G21" i="2"/>
  <c r="G18" i="2"/>
  <c r="G25" i="2"/>
  <c r="G24" i="2" l="1"/>
  <c r="K18" i="2" s="1"/>
  <c r="A28" i="2" s="1"/>
</calcChain>
</file>

<file path=xl/sharedStrings.xml><?xml version="1.0" encoding="utf-8"?>
<sst xmlns="http://schemas.openxmlformats.org/spreadsheetml/2006/main" count="132" uniqueCount="31">
  <si>
    <t>Satish</t>
  </si>
  <si>
    <t>Navneet</t>
  </si>
  <si>
    <t>Amarpal</t>
  </si>
  <si>
    <t>Deepika</t>
  </si>
  <si>
    <t>Raushan</t>
  </si>
  <si>
    <t>Ludo</t>
  </si>
  <si>
    <t>Mirzapur2</t>
  </si>
  <si>
    <t>Patal Lok</t>
  </si>
  <si>
    <t>Scam 1992</t>
  </si>
  <si>
    <t>Mean</t>
  </si>
  <si>
    <t>Person 1</t>
  </si>
  <si>
    <t>Person 2</t>
  </si>
  <si>
    <t>Correlation</t>
  </si>
  <si>
    <t>Person</t>
  </si>
  <si>
    <t>Series</t>
  </si>
  <si>
    <t>Predicted Rating</t>
  </si>
  <si>
    <t>Rating</t>
  </si>
  <si>
    <t>Adjustment</t>
  </si>
  <si>
    <t>Total Adjustments</t>
  </si>
  <si>
    <t>Abs Correlation</t>
  </si>
  <si>
    <t>Product</t>
  </si>
  <si>
    <t>Special Ops</t>
  </si>
  <si>
    <r>
      <rPr>
        <b/>
        <sz val="14"/>
        <color theme="1"/>
        <rFont val="Calibri"/>
        <family val="2"/>
      </rPr>
      <t>Σ</t>
    </r>
    <r>
      <rPr>
        <b/>
        <sz val="14"/>
        <color theme="1"/>
        <rFont val="Calibri Light"/>
        <family val="2"/>
      </rPr>
      <t xml:space="preserve"> </t>
    </r>
    <r>
      <rPr>
        <b/>
        <sz val="14"/>
        <color theme="1"/>
        <rFont val="Calibri Light"/>
        <family val="2"/>
        <scheme val="major"/>
      </rPr>
      <t>Sum Similarity</t>
    </r>
  </si>
  <si>
    <t>Prediction Matrix</t>
  </si>
  <si>
    <t>Deviation Matrix</t>
  </si>
  <si>
    <t>Series1</t>
  </si>
  <si>
    <t>Series2</t>
  </si>
  <si>
    <t>Deviation Matrix (Actual Rating - Predicted Rating)</t>
  </si>
  <si>
    <t>Patal_Lok</t>
  </si>
  <si>
    <t>Scam_1992</t>
  </si>
  <si>
    <t>Special_Ops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</si>
</sst>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10">
    <font>
      <sz val="11"/>
      <color theme="1"/>
      <name val="Calibri"/>
      <family val="2"/>
      <scheme val="minor"/>
    </font>
    <font>
      <sz val="14"/>
      <color theme="1"/>
      <name val="Calibri Light"/>
      <family val="2"/>
      <scheme val="major"/>
    </font>
    <font>
      <b/>
      <sz val="14"/>
      <color theme="1"/>
      <name val="Calibri Light"/>
      <family val="2"/>
      <scheme val="major"/>
    </font>
    <font>
      <b/>
      <sz val="14"/>
      <color theme="1"/>
      <name val="Arial Nova"/>
      <family val="2"/>
    </font>
    <font>
      <sz val="11"/>
      <color theme="1"/>
      <name val="Arial Nova"/>
      <family val="2"/>
    </font>
    <font>
      <b/>
      <sz val="11"/>
      <color theme="1"/>
      <name val="Arial Nova"/>
      <family val="2"/>
    </font>
    <font>
      <b/>
      <sz val="14"/>
      <color rgb="FFFF0000"/>
      <name val="Calibri Light"/>
      <family val="2"/>
      <scheme val="major"/>
    </font>
    <font>
      <b/>
      <sz val="14"/>
      <color theme="1"/>
      <name val="Calibri"/>
      <family val="2"/>
    </font>
    <font>
      <b/>
      <sz val="14"/>
      <color theme="1"/>
      <name val="Calibri Light"/>
      <family val="2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2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164" fontId="0" fillId="0" borderId="0" xfId="0" applyNumberFormat="1"/>
    <xf numFmtId="164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0" fontId="0" fillId="2" borderId="1" xfId="0" applyFill="1" applyBorder="1"/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9" fontId="4" fillId="0" borderId="2" xfId="1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/>
    </xf>
    <xf numFmtId="10" fontId="4" fillId="4" borderId="2" xfId="1" applyNumberFormat="1" applyFont="1" applyFill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165" fontId="4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2"/>
  <sheetViews>
    <sheetView topLeftCell="A13" zoomScaleNormal="100" workbookViewId="0">
      <selection activeCell="J18" sqref="J18"/>
    </sheetView>
  </sheetViews>
  <sheetFormatPr defaultRowHeight="15"/>
  <cols>
    <col min="1" max="1" width="11.5703125" bestFit="1" customWidth="1"/>
    <col min="2" max="2" width="8.5703125" bestFit="1" customWidth="1"/>
    <col min="3" max="3" width="15.28515625" bestFit="1" customWidth="1"/>
    <col min="4" max="4" width="12.28515625" bestFit="1" customWidth="1"/>
    <col min="5" max="5" width="16.85546875" bestFit="1" customWidth="1"/>
    <col min="6" max="6" width="23.7109375" bestFit="1" customWidth="1"/>
    <col min="7" max="7" width="21.42578125" bestFit="1" customWidth="1"/>
    <col min="9" max="9" width="12" bestFit="1" customWidth="1"/>
    <col min="10" max="10" width="13.7109375" bestFit="1" customWidth="1"/>
    <col min="11" max="11" width="23.28515625" customWidth="1"/>
  </cols>
  <sheetData>
    <row r="1" spans="1:11" ht="18.75">
      <c r="A1" s="1"/>
      <c r="B1" s="2" t="s">
        <v>5</v>
      </c>
      <c r="C1" s="2" t="s">
        <v>6</v>
      </c>
      <c r="D1" s="2" t="s">
        <v>7</v>
      </c>
      <c r="E1" s="2" t="s">
        <v>8</v>
      </c>
      <c r="F1" s="2" t="s">
        <v>21</v>
      </c>
      <c r="G1" s="3" t="s">
        <v>9</v>
      </c>
      <c r="I1" s="15" t="s">
        <v>10</v>
      </c>
      <c r="J1" s="15" t="s">
        <v>11</v>
      </c>
      <c r="K1" s="15" t="s">
        <v>12</v>
      </c>
    </row>
    <row r="2" spans="1:11" ht="18.75">
      <c r="A2" s="2" t="s">
        <v>0</v>
      </c>
      <c r="B2" s="16">
        <v>2.5</v>
      </c>
      <c r="C2" s="16">
        <v>3.5</v>
      </c>
      <c r="D2" s="16">
        <v>3</v>
      </c>
      <c r="E2" s="16">
        <v>3.5</v>
      </c>
      <c r="F2" s="16">
        <v>2.5</v>
      </c>
      <c r="G2" s="6">
        <f>AVERAGE(B2:F2)</f>
        <v>3</v>
      </c>
      <c r="I2" s="14" t="s">
        <v>4</v>
      </c>
      <c r="J2" s="14" t="s">
        <v>0</v>
      </c>
      <c r="K2" s="14">
        <f ca="1">CORREL(INDIRECT(I2), INDIRECT(J2))</f>
        <v>0.597614304667197</v>
      </c>
    </row>
    <row r="3" spans="1:11" ht="18.75">
      <c r="A3" s="2" t="s">
        <v>1</v>
      </c>
      <c r="B3" s="16">
        <v>3</v>
      </c>
      <c r="C3" s="16">
        <v>3.5</v>
      </c>
      <c r="D3" s="16">
        <v>1.5</v>
      </c>
      <c r="E3" s="16">
        <v>5</v>
      </c>
      <c r="F3" s="16">
        <v>3.5</v>
      </c>
      <c r="G3" s="6">
        <f t="shared" ref="G3:G6" si="0">AVERAGE(B3:F3)</f>
        <v>3.3</v>
      </c>
    </row>
    <row r="4" spans="1:11" ht="18.75">
      <c r="A4" s="2" t="s">
        <v>2</v>
      </c>
      <c r="B4" s="16">
        <v>2.5</v>
      </c>
      <c r="C4" s="16">
        <v>3</v>
      </c>
      <c r="D4" s="19"/>
      <c r="E4" s="16">
        <v>3.5</v>
      </c>
      <c r="F4" s="19"/>
      <c r="G4" s="6">
        <f t="shared" si="0"/>
        <v>3</v>
      </c>
    </row>
    <row r="5" spans="1:11" ht="18.75">
      <c r="A5" s="2" t="s">
        <v>3</v>
      </c>
      <c r="B5" s="19"/>
      <c r="C5" s="16">
        <v>3.5</v>
      </c>
      <c r="D5" s="16">
        <v>3</v>
      </c>
      <c r="E5" s="16">
        <v>4</v>
      </c>
      <c r="F5" s="16">
        <v>2.5</v>
      </c>
      <c r="G5" s="6">
        <f t="shared" si="0"/>
        <v>3.25</v>
      </c>
    </row>
    <row r="6" spans="1:11" ht="18.75">
      <c r="A6" s="2" t="s">
        <v>4</v>
      </c>
      <c r="B6" s="16">
        <v>3</v>
      </c>
      <c r="C6" s="16">
        <v>4</v>
      </c>
      <c r="D6" s="16">
        <v>2</v>
      </c>
      <c r="E6" s="16">
        <v>3</v>
      </c>
      <c r="F6" s="16">
        <v>2</v>
      </c>
      <c r="G6" s="6">
        <f t="shared" si="0"/>
        <v>2.8</v>
      </c>
    </row>
    <row r="9" spans="1:11" ht="18.75">
      <c r="A9" s="8">
        <f ca="1">K2</f>
        <v>0.597614304667197</v>
      </c>
      <c r="B9" s="2" t="s">
        <v>0</v>
      </c>
      <c r="C9" s="2" t="s">
        <v>1</v>
      </c>
      <c r="D9" s="2" t="s">
        <v>2</v>
      </c>
      <c r="E9" s="2" t="s">
        <v>3</v>
      </c>
      <c r="F9" s="2" t="s">
        <v>4</v>
      </c>
      <c r="G9" s="4"/>
    </row>
    <row r="10" spans="1:11" ht="18.75">
      <c r="A10" s="2" t="s">
        <v>0</v>
      </c>
      <c r="B10" s="9">
        <f t="dataTable" ref="B10:F14" dt2D="1" dtr="1" r1="I2" r2="J2" ca="1"/>
        <v>1.0000000000000002</v>
      </c>
      <c r="C10" s="6">
        <v>0.39840953644479793</v>
      </c>
      <c r="D10" s="6">
        <v>0.8660254037844386</v>
      </c>
      <c r="E10" s="6">
        <v>0.94387980744853894</v>
      </c>
      <c r="F10" s="6">
        <v>0.597614304667197</v>
      </c>
      <c r="G10" s="4"/>
    </row>
    <row r="11" spans="1:11" ht="18.75">
      <c r="A11" s="2" t="s">
        <v>1</v>
      </c>
      <c r="B11" s="6">
        <v>0.39840953644479793</v>
      </c>
      <c r="C11" s="9">
        <v>1</v>
      </c>
      <c r="D11" s="6">
        <v>0.96076892283052273</v>
      </c>
      <c r="E11" s="6">
        <v>0.58430654746814314</v>
      </c>
      <c r="F11" s="6">
        <v>0.42857142857142855</v>
      </c>
      <c r="G11" s="4"/>
    </row>
    <row r="12" spans="1:11" ht="18.75">
      <c r="A12" s="2" t="s">
        <v>2</v>
      </c>
      <c r="B12" s="6">
        <v>0.8660254037844386</v>
      </c>
      <c r="C12" s="6">
        <v>0.96076892283052273</v>
      </c>
      <c r="D12" s="9">
        <v>1</v>
      </c>
      <c r="E12" s="6">
        <v>1</v>
      </c>
      <c r="F12" s="6">
        <v>0</v>
      </c>
      <c r="G12" s="4"/>
    </row>
    <row r="13" spans="1:11" ht="18.75">
      <c r="A13" s="2" t="s">
        <v>3</v>
      </c>
      <c r="B13" s="6">
        <v>0.94387980744853894</v>
      </c>
      <c r="C13" s="6">
        <v>0.58430654746814314</v>
      </c>
      <c r="D13" s="6">
        <v>1</v>
      </c>
      <c r="E13" s="9">
        <v>0.99999999999999978</v>
      </c>
      <c r="F13" s="6">
        <v>0.67419986246324204</v>
      </c>
      <c r="G13" s="4"/>
    </row>
    <row r="14" spans="1:11" ht="18.75">
      <c r="A14" s="2" t="s">
        <v>4</v>
      </c>
      <c r="B14" s="6">
        <v>0.597614304667197</v>
      </c>
      <c r="C14" s="6">
        <v>0.42857142857142855</v>
      </c>
      <c r="D14" s="6">
        <v>0</v>
      </c>
      <c r="E14" s="6">
        <v>0.67419986246324204</v>
      </c>
      <c r="F14" s="9">
        <v>1</v>
      </c>
      <c r="G14" s="4"/>
    </row>
    <row r="17" spans="1:11" ht="18.75">
      <c r="A17" s="2">
        <f>VLOOKUP(I18,A1:G6,7,FALSE)</f>
        <v>3</v>
      </c>
      <c r="B17" s="2" t="s">
        <v>9</v>
      </c>
      <c r="C17" s="2" t="s">
        <v>12</v>
      </c>
      <c r="D17" s="2" t="s">
        <v>16</v>
      </c>
      <c r="E17" s="2" t="s">
        <v>17</v>
      </c>
      <c r="F17" s="2" t="s">
        <v>19</v>
      </c>
      <c r="G17" s="2" t="s">
        <v>20</v>
      </c>
      <c r="I17" s="11" t="s">
        <v>13</v>
      </c>
      <c r="J17" s="11" t="s">
        <v>14</v>
      </c>
      <c r="K17" s="11" t="s">
        <v>15</v>
      </c>
    </row>
    <row r="18" spans="1:11" ht="18.75">
      <c r="A18" s="2" t="s">
        <v>0</v>
      </c>
      <c r="B18" s="6">
        <f>G2</f>
        <v>3</v>
      </c>
      <c r="C18" s="6">
        <f ca="1">CORREL(INDIRECT($I$18), INDIRECT(A18))</f>
        <v>0.8660254037844386</v>
      </c>
      <c r="D18" s="16">
        <f>INDEX(Ratings, MATCH(A18,$A$2:$A$6,0), MATCH($J$18,$B$1:$F$1,0))</f>
        <v>2.5</v>
      </c>
      <c r="E18" s="6">
        <f>IF(AND(A18&lt;&gt;$I$18, D18&gt;0), (D18-B18), 0)</f>
        <v>-0.5</v>
      </c>
      <c r="F18" s="6">
        <f ca="1">IF(AND(A18&lt;&gt;$I$18, C18&gt;0), ABS(C18), 0)</f>
        <v>0.8660254037844386</v>
      </c>
      <c r="G18" s="5">
        <f ca="1">E18*F18</f>
        <v>-0.4330127018922193</v>
      </c>
      <c r="I18" s="12" t="s">
        <v>2</v>
      </c>
      <c r="J18" s="12" t="s">
        <v>21</v>
      </c>
      <c r="K18" s="17">
        <f ca="1">A17+(G24/G25)</f>
        <v>2.6494761192928205</v>
      </c>
    </row>
    <row r="19" spans="1:11" ht="18.75">
      <c r="A19" s="2" t="s">
        <v>1</v>
      </c>
      <c r="B19" s="6">
        <f t="shared" ref="B19:B22" si="1">G3</f>
        <v>3.3</v>
      </c>
      <c r="C19" s="6">
        <f ca="1">CORREL(INDIRECT($I$18), INDIRECT(A19))</f>
        <v>0.96076892283052273</v>
      </c>
      <c r="D19" s="16">
        <f>INDEX(Ratings, MATCH(A19,$A$2:$A$6,0), MATCH($J$18,$B$1:$F$1,0))</f>
        <v>3.5</v>
      </c>
      <c r="E19" s="6">
        <f t="shared" ref="E19:E22" si="2">IF(AND(A19&lt;&gt;$I$18, D19&gt;0), (D19-B19), 0)</f>
        <v>0.20000000000000018</v>
      </c>
      <c r="F19" s="6">
        <f ca="1">IF(AND(A19&lt;&gt;$I$18, C19&gt;0), ABS(C19), 0)</f>
        <v>0.96076892283052273</v>
      </c>
      <c r="G19" s="5">
        <f t="shared" ref="G19:G22" ca="1" si="3">E19*F19</f>
        <v>0.19215378456610471</v>
      </c>
      <c r="I19" s="10"/>
      <c r="J19" s="10"/>
      <c r="K19" s="10"/>
    </row>
    <row r="20" spans="1:11" ht="18.75">
      <c r="A20" s="2" t="s">
        <v>2</v>
      </c>
      <c r="B20" s="6">
        <f t="shared" si="1"/>
        <v>3</v>
      </c>
      <c r="C20" s="6">
        <f ca="1">CORREL(INDIRECT($I$18), INDIRECT(A20))</f>
        <v>1</v>
      </c>
      <c r="D20" s="16">
        <f>INDEX(Ratings, MATCH(A20,$A$2:$A$6,0), MATCH($J$18,$B$1:$F$1,0))</f>
        <v>0</v>
      </c>
      <c r="E20" s="6">
        <f t="shared" si="2"/>
        <v>0</v>
      </c>
      <c r="F20" s="6">
        <f t="shared" ref="F20:F22" ca="1" si="4">IF(AND(A20&lt;&gt;$I$18, C20&gt;0), ABS(C20), 0)</f>
        <v>0</v>
      </c>
      <c r="G20" s="5">
        <f t="shared" ca="1" si="3"/>
        <v>0</v>
      </c>
      <c r="I20" s="10"/>
      <c r="J20" s="10"/>
      <c r="K20" s="10"/>
    </row>
    <row r="21" spans="1:11" ht="18.75">
      <c r="A21" s="2" t="s">
        <v>3</v>
      </c>
      <c r="B21" s="6">
        <f t="shared" si="1"/>
        <v>3.25</v>
      </c>
      <c r="C21" s="6">
        <f ca="1">CORREL(INDIRECT($I$18), INDIRECT(A21))</f>
        <v>1</v>
      </c>
      <c r="D21" s="16">
        <f>INDEX(Ratings, MATCH(A21,$A$2:$A$6,0), MATCH($J$18,$B$1:$F$1,0))</f>
        <v>2.5</v>
      </c>
      <c r="E21" s="6">
        <f t="shared" si="2"/>
        <v>-0.75</v>
      </c>
      <c r="F21" s="6">
        <f t="shared" ca="1" si="4"/>
        <v>1</v>
      </c>
      <c r="G21" s="5">
        <f t="shared" ca="1" si="3"/>
        <v>-0.75</v>
      </c>
      <c r="I21" s="10"/>
      <c r="J21" s="10"/>
      <c r="K21" s="10"/>
    </row>
    <row r="22" spans="1:11" ht="18.75">
      <c r="A22" s="2" t="s">
        <v>4</v>
      </c>
      <c r="B22" s="6">
        <f t="shared" si="1"/>
        <v>2.8</v>
      </c>
      <c r="C22" s="6">
        <f ca="1">CORREL(INDIRECT($I$18), INDIRECT(A22))</f>
        <v>0</v>
      </c>
      <c r="D22" s="16">
        <f>INDEX(Ratings, MATCH(A22,$A$2:$A$6,0), MATCH($J$18,$B$1:$F$1,0))</f>
        <v>2</v>
      </c>
      <c r="E22" s="6">
        <f t="shared" si="2"/>
        <v>-0.79999999999999982</v>
      </c>
      <c r="F22" s="6">
        <f t="shared" ca="1" si="4"/>
        <v>0</v>
      </c>
      <c r="G22" s="5">
        <f t="shared" ca="1" si="3"/>
        <v>0</v>
      </c>
    </row>
    <row r="23" spans="1:11">
      <c r="G23" s="7"/>
    </row>
    <row r="24" spans="1:11" ht="18.75">
      <c r="F24" s="2" t="s">
        <v>18</v>
      </c>
      <c r="G24" s="13">
        <f ca="1">SUM(G18:G22)</f>
        <v>-0.99085891732611464</v>
      </c>
    </row>
    <row r="25" spans="1:11" ht="18.75">
      <c r="F25" s="2" t="s">
        <v>22</v>
      </c>
      <c r="G25" s="13">
        <f ca="1">SUM(F18:F22)</f>
        <v>2.8267943266149613</v>
      </c>
    </row>
    <row r="27" spans="1:11" ht="18.75">
      <c r="A27" s="26" t="s">
        <v>23</v>
      </c>
      <c r="B27" s="27"/>
      <c r="C27" s="27"/>
      <c r="D27" s="27"/>
      <c r="E27" s="27"/>
      <c r="F27" s="28"/>
    </row>
    <row r="28" spans="1:11" ht="18.75">
      <c r="A28" s="18">
        <f ca="1">K18</f>
        <v>2.6494761192928205</v>
      </c>
      <c r="B28" s="2" t="s">
        <v>5</v>
      </c>
      <c r="C28" s="2" t="s">
        <v>6</v>
      </c>
      <c r="D28" s="2" t="s">
        <v>7</v>
      </c>
      <c r="E28" s="2" t="s">
        <v>8</v>
      </c>
      <c r="F28" s="2" t="s">
        <v>21</v>
      </c>
    </row>
    <row r="29" spans="1:11" ht="18.75">
      <c r="A29" s="2" t="s">
        <v>0</v>
      </c>
      <c r="B29" s="16">
        <f t="dataTable" ref="B29:F33" dt2D="1" dtr="1" r1="J18" r2="I18" ca="1"/>
        <v>2.8456793832579832</v>
      </c>
      <c r="C29" s="16">
        <v>3.3680738199309097</v>
      </c>
      <c r="D29" s="16">
        <v>2.4899377231222415</v>
      </c>
      <c r="E29" s="16">
        <v>3.690588248747348</v>
      </c>
      <c r="F29" s="16">
        <v>2.6057208249415185</v>
      </c>
    </row>
    <row r="30" spans="1:11" ht="18.75">
      <c r="A30" s="2" t="s">
        <v>1</v>
      </c>
      <c r="B30" s="16">
        <v>3.0496370933330943</v>
      </c>
      <c r="C30" s="16">
        <v>3.6623721200634254</v>
      </c>
      <c r="D30" s="16">
        <v>3.0938776782689521</v>
      </c>
      <c r="E30" s="16">
        <v>3.8073797604622688</v>
      </c>
      <c r="F30" s="16">
        <v>2.8867333478722585</v>
      </c>
    </row>
    <row r="31" spans="1:11" ht="18.75">
      <c r="A31" s="2" t="s">
        <v>2</v>
      </c>
      <c r="B31" s="16">
        <v>2.7448546673697862</v>
      </c>
      <c r="C31" s="16">
        <v>3.3095968030706788</v>
      </c>
      <c r="D31" s="16">
        <v>2.2997778287374659</v>
      </c>
      <c r="E31" s="16">
        <v>3.996294581529249</v>
      </c>
      <c r="F31" s="16">
        <v>2.6494761192928205</v>
      </c>
    </row>
    <row r="32" spans="1:11" ht="18.75">
      <c r="A32" s="2" t="s">
        <v>3</v>
      </c>
      <c r="B32" s="16">
        <v>2.9338632735871673</v>
      </c>
      <c r="C32" s="16">
        <v>3.6864998327145724</v>
      </c>
      <c r="D32" s="16">
        <v>2.75314810038277</v>
      </c>
      <c r="E32" s="16">
        <v>3.9057925447952333</v>
      </c>
      <c r="F32" s="16">
        <v>2.9706962485202579</v>
      </c>
    </row>
    <row r="33" spans="1:7" ht="18.75">
      <c r="A33" s="2" t="s">
        <v>4</v>
      </c>
      <c r="B33" s="16">
        <v>2.5486578444410908</v>
      </c>
      <c r="C33" s="16">
        <v>3.1252623434718072</v>
      </c>
      <c r="D33" s="16">
        <v>2.2471968361644539</v>
      </c>
      <c r="E33" s="16">
        <v>3.7015769609126044</v>
      </c>
      <c r="F33" s="16">
        <v>2.3773060150100429</v>
      </c>
    </row>
    <row r="36" spans="1:7" ht="18.75">
      <c r="A36" s="26" t="s">
        <v>24</v>
      </c>
      <c r="B36" s="27"/>
      <c r="C36" s="27"/>
      <c r="D36" s="27"/>
      <c r="E36" s="27"/>
      <c r="F36" s="28"/>
    </row>
    <row r="37" spans="1:7" ht="18.75">
      <c r="B37" s="2" t="s">
        <v>5</v>
      </c>
      <c r="C37" s="2" t="s">
        <v>6</v>
      </c>
      <c r="D37" s="2" t="s">
        <v>7</v>
      </c>
      <c r="E37" s="2" t="s">
        <v>8</v>
      </c>
      <c r="F37" s="2" t="s">
        <v>21</v>
      </c>
    </row>
    <row r="38" spans="1:7" ht="18.75">
      <c r="A38" s="2" t="s">
        <v>0</v>
      </c>
      <c r="B38" s="16">
        <f>B2-B29</f>
        <v>-0.3456793832579832</v>
      </c>
      <c r="C38" s="16">
        <f t="shared" ref="C38:F38" si="5">C2-C29</f>
        <v>0.13192618006909029</v>
      </c>
      <c r="D38" s="16">
        <f t="shared" si="5"/>
        <v>0.51006227687775851</v>
      </c>
      <c r="E38" s="16">
        <f t="shared" si="5"/>
        <v>-0.19058824874734803</v>
      </c>
      <c r="F38" s="16">
        <f t="shared" si="5"/>
        <v>-0.10572082494151847</v>
      </c>
      <c r="G38" s="21">
        <f>17/25</f>
        <v>0.68</v>
      </c>
    </row>
    <row r="39" spans="1:7" ht="18.75">
      <c r="A39" s="2" t="s">
        <v>1</v>
      </c>
      <c r="B39" s="16">
        <f t="shared" ref="B39:F42" si="6">B3-B30</f>
        <v>-4.9637093333094295E-2</v>
      </c>
      <c r="C39" s="16">
        <f t="shared" si="6"/>
        <v>-0.16237212006342538</v>
      </c>
      <c r="D39" s="19">
        <f t="shared" si="6"/>
        <v>-1.5938776782689521</v>
      </c>
      <c r="E39" s="19">
        <f t="shared" si="6"/>
        <v>1.1926202395377312</v>
      </c>
      <c r="F39" s="19">
        <f t="shared" si="6"/>
        <v>0.61326665212774145</v>
      </c>
    </row>
    <row r="40" spans="1:7" ht="18.75">
      <c r="A40" s="2" t="s">
        <v>2</v>
      </c>
      <c r="B40" s="16">
        <f t="shared" si="6"/>
        <v>-0.24485466736978623</v>
      </c>
      <c r="C40" s="16">
        <f t="shared" si="6"/>
        <v>-0.30959680307067883</v>
      </c>
      <c r="D40" s="19">
        <f t="shared" si="6"/>
        <v>-2.2997778287374659</v>
      </c>
      <c r="E40" s="16">
        <f t="shared" si="6"/>
        <v>-0.49629458152924899</v>
      </c>
      <c r="F40" s="19">
        <f t="shared" si="6"/>
        <v>-2.6494761192928205</v>
      </c>
    </row>
    <row r="41" spans="1:7" ht="18.75">
      <c r="A41" s="2" t="s">
        <v>3</v>
      </c>
      <c r="B41" s="19">
        <f t="shared" si="6"/>
        <v>-2.9338632735871673</v>
      </c>
      <c r="C41" s="16">
        <f t="shared" si="6"/>
        <v>-0.18649983271457238</v>
      </c>
      <c r="D41" s="16">
        <f t="shared" si="6"/>
        <v>0.24685189961722998</v>
      </c>
      <c r="E41" s="16">
        <f t="shared" si="6"/>
        <v>9.4207455204766699E-2</v>
      </c>
      <c r="F41" s="16">
        <f t="shared" si="6"/>
        <v>-0.47069624852025793</v>
      </c>
    </row>
    <row r="42" spans="1:7" ht="18.75">
      <c r="A42" s="2" t="s">
        <v>4</v>
      </c>
      <c r="B42" s="16">
        <f t="shared" si="6"/>
        <v>0.45134215555890922</v>
      </c>
      <c r="C42" s="19">
        <f t="shared" si="6"/>
        <v>0.8747376565281928</v>
      </c>
      <c r="D42" s="16">
        <f t="shared" si="6"/>
        <v>-0.24719683616445387</v>
      </c>
      <c r="E42" s="19">
        <f t="shared" si="6"/>
        <v>-0.70157696091260435</v>
      </c>
      <c r="F42" s="16">
        <f t="shared" si="6"/>
        <v>-0.37730601501004291</v>
      </c>
    </row>
  </sheetData>
  <mergeCells count="2">
    <mergeCell ref="A27:F27"/>
    <mergeCell ref="A36:F36"/>
  </mergeCells>
  <dataValidations count="3">
    <dataValidation type="list" allowBlank="1" showInputMessage="1" showErrorMessage="1" sqref="I2:J2">
      <formula1>$A$2:$A$6</formula1>
    </dataValidation>
    <dataValidation type="list" allowBlank="1" showInputMessage="1" showErrorMessage="1" sqref="I3:J3 J18">
      <formula1>$B$1:$F$1</formula1>
    </dataValidation>
    <dataValidation type="list" allowBlank="1" showInputMessage="1" showErrorMessage="1" sqref="I18">
      <formula1>$A$10:$A$14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2"/>
  <sheetViews>
    <sheetView tabSelected="1" zoomScale="190" zoomScaleNormal="190" workbookViewId="0">
      <selection activeCell="J18" sqref="J18"/>
    </sheetView>
  </sheetViews>
  <sheetFormatPr defaultRowHeight="15"/>
  <cols>
    <col min="1" max="1" width="15.28515625" bestFit="1" customWidth="1"/>
    <col min="2" max="2" width="8.5703125" bestFit="1" customWidth="1"/>
    <col min="3" max="3" width="15.28515625" bestFit="1" customWidth="1"/>
    <col min="4" max="4" width="12.28515625" bestFit="1" customWidth="1"/>
    <col min="5" max="5" width="16.85546875" bestFit="1" customWidth="1"/>
    <col min="6" max="6" width="23.7109375" bestFit="1" customWidth="1"/>
    <col min="7" max="7" width="21.42578125" bestFit="1" customWidth="1"/>
    <col min="9" max="9" width="12" bestFit="1" customWidth="1"/>
    <col min="10" max="10" width="13.7109375" bestFit="1" customWidth="1"/>
    <col min="11" max="11" width="23.28515625" customWidth="1"/>
  </cols>
  <sheetData>
    <row r="1" spans="1:11" ht="18.75">
      <c r="A1" s="1"/>
      <c r="B1" s="2" t="s">
        <v>5</v>
      </c>
      <c r="C1" s="2" t="s">
        <v>6</v>
      </c>
      <c r="D1" s="2" t="s">
        <v>28</v>
      </c>
      <c r="E1" s="2" t="s">
        <v>29</v>
      </c>
      <c r="F1" s="2" t="s">
        <v>30</v>
      </c>
      <c r="G1" s="3" t="s">
        <v>9</v>
      </c>
      <c r="I1" s="15" t="s">
        <v>25</v>
      </c>
      <c r="J1" s="15" t="s">
        <v>26</v>
      </c>
      <c r="K1" s="15" t="s">
        <v>12</v>
      </c>
    </row>
    <row r="2" spans="1:11" ht="18.75">
      <c r="A2" s="2" t="s">
        <v>0</v>
      </c>
      <c r="B2" s="16">
        <v>2.5</v>
      </c>
      <c r="C2" s="16">
        <v>3.5</v>
      </c>
      <c r="D2" s="16">
        <v>3</v>
      </c>
      <c r="E2" s="16">
        <v>3.5</v>
      </c>
      <c r="F2" s="16">
        <v>2.5</v>
      </c>
      <c r="G2" s="19">
        <f>AVERAGE(B2:F2)</f>
        <v>3</v>
      </c>
      <c r="I2" s="14" t="s">
        <v>30</v>
      </c>
      <c r="J2" s="14" t="s">
        <v>29</v>
      </c>
      <c r="K2" s="14">
        <f ca="1">CORREL(INDIRECT(I2), INDIRECT(J2))</f>
        <v>0.9694584179118515</v>
      </c>
    </row>
    <row r="3" spans="1:11" ht="18.75">
      <c r="A3" s="2" t="s">
        <v>1</v>
      </c>
      <c r="B3" s="16">
        <v>3</v>
      </c>
      <c r="C3" s="16">
        <v>3.5</v>
      </c>
      <c r="D3" s="16">
        <v>1.5</v>
      </c>
      <c r="E3" s="16">
        <v>5</v>
      </c>
      <c r="F3" s="16">
        <v>3.5</v>
      </c>
      <c r="G3" s="19">
        <f t="shared" ref="G3:G6" si="0">AVERAGE(B3:F3)</f>
        <v>3.3</v>
      </c>
    </row>
    <row r="4" spans="1:11" ht="18.75">
      <c r="A4" s="2" t="s">
        <v>2</v>
      </c>
      <c r="B4" s="16">
        <v>2.5</v>
      </c>
      <c r="C4" s="16">
        <v>3</v>
      </c>
      <c r="D4" s="16"/>
      <c r="E4" s="16">
        <v>3.5</v>
      </c>
      <c r="F4" s="16"/>
      <c r="G4" s="19">
        <f t="shared" si="0"/>
        <v>3</v>
      </c>
    </row>
    <row r="5" spans="1:11" ht="18.75">
      <c r="A5" s="2" t="s">
        <v>3</v>
      </c>
      <c r="B5" s="16"/>
      <c r="C5" s="16">
        <v>3.5</v>
      </c>
      <c r="D5" s="16">
        <v>3</v>
      </c>
      <c r="E5" s="16">
        <v>4</v>
      </c>
      <c r="F5" s="16">
        <v>2.5</v>
      </c>
      <c r="G5" s="19">
        <f t="shared" si="0"/>
        <v>3.25</v>
      </c>
    </row>
    <row r="6" spans="1:11" ht="18.75">
      <c r="A6" s="2" t="s">
        <v>4</v>
      </c>
      <c r="B6" s="16">
        <v>3</v>
      </c>
      <c r="C6" s="16">
        <v>4</v>
      </c>
      <c r="D6" s="16">
        <v>2</v>
      </c>
      <c r="E6" s="16">
        <v>3</v>
      </c>
      <c r="F6" s="16">
        <v>2</v>
      </c>
      <c r="G6" s="19">
        <f t="shared" si="0"/>
        <v>2.8</v>
      </c>
    </row>
    <row r="7" spans="1:11">
      <c r="B7" s="20">
        <f>AVERAGE(B2:B6)</f>
        <v>2.75</v>
      </c>
      <c r="C7" s="20">
        <f t="shared" ref="C7:F7" si="1">AVERAGE(C2:C6)</f>
        <v>3.5</v>
      </c>
      <c r="D7" s="20">
        <f t="shared" si="1"/>
        <v>2.375</v>
      </c>
      <c r="E7" s="20">
        <f t="shared" si="1"/>
        <v>3.8</v>
      </c>
      <c r="F7" s="20">
        <f t="shared" si="1"/>
        <v>2.625</v>
      </c>
    </row>
    <row r="9" spans="1:11" ht="18.75">
      <c r="A9" s="24">
        <f ca="1">K2</f>
        <v>0.9694584179118515</v>
      </c>
      <c r="B9" s="2" t="s">
        <v>5</v>
      </c>
      <c r="C9" s="2" t="s">
        <v>6</v>
      </c>
      <c r="D9" s="2" t="s">
        <v>28</v>
      </c>
      <c r="E9" s="2" t="s">
        <v>29</v>
      </c>
      <c r="F9" s="2" t="s">
        <v>30</v>
      </c>
      <c r="G9" s="4"/>
    </row>
    <row r="10" spans="1:11" ht="18.75">
      <c r="A10" s="2" t="s">
        <v>5</v>
      </c>
      <c r="B10" s="9">
        <f t="dataTable" ref="B10:F14" dt2D="1" dtr="1" r1="I2" r2="J2" ca="1"/>
        <v>1</v>
      </c>
      <c r="C10" s="6">
        <v>0.70710678118654746</v>
      </c>
      <c r="D10" s="6">
        <v>-0.94491118252306805</v>
      </c>
      <c r="E10" s="6">
        <v>0.33333333333333331</v>
      </c>
      <c r="F10" s="6">
        <v>0.18898223650461357</v>
      </c>
      <c r="G10" s="4"/>
    </row>
    <row r="11" spans="1:11" ht="18.75">
      <c r="A11" s="2" t="s">
        <v>6</v>
      </c>
      <c r="B11" s="6">
        <v>0.70710678118654746</v>
      </c>
      <c r="C11" s="9">
        <v>1</v>
      </c>
      <c r="D11" s="6">
        <v>-0.33333333333333331</v>
      </c>
      <c r="E11" s="6">
        <v>-0.23312620206007845</v>
      </c>
      <c r="F11" s="6">
        <v>-0.6622661785325219</v>
      </c>
      <c r="G11" s="4"/>
    </row>
    <row r="12" spans="1:11" ht="18.75">
      <c r="A12" s="2" t="s">
        <v>28</v>
      </c>
      <c r="B12" s="6">
        <v>-0.94491118252306805</v>
      </c>
      <c r="C12" s="6">
        <v>-0.33333333333333331</v>
      </c>
      <c r="D12" s="9">
        <v>1</v>
      </c>
      <c r="E12" s="6">
        <v>-0.42289003161103106</v>
      </c>
      <c r="F12" s="6">
        <v>-0.48566186425718266</v>
      </c>
      <c r="G12" s="4"/>
    </row>
    <row r="13" spans="1:11" ht="18.75">
      <c r="A13" s="2" t="s">
        <v>29</v>
      </c>
      <c r="B13" s="6">
        <v>0.33333333333333331</v>
      </c>
      <c r="C13" s="6">
        <v>-0.23312620206007845</v>
      </c>
      <c r="D13" s="6">
        <v>-0.42289003161103106</v>
      </c>
      <c r="E13" s="9">
        <v>0.99999999999999989</v>
      </c>
      <c r="F13" s="6">
        <v>0.9694584179118515</v>
      </c>
      <c r="G13" s="4"/>
    </row>
    <row r="14" spans="1:11" ht="18.75">
      <c r="A14" s="2" t="s">
        <v>30</v>
      </c>
      <c r="B14" s="6">
        <v>0.18898223650461357</v>
      </c>
      <c r="C14" s="6">
        <v>-0.6622661785325219</v>
      </c>
      <c r="D14" s="6">
        <v>-0.48566186425718266</v>
      </c>
      <c r="E14" s="6">
        <v>0.9694584179118515</v>
      </c>
      <c r="F14" s="9">
        <v>0.99999999999999978</v>
      </c>
      <c r="G14" s="4"/>
    </row>
    <row r="17" spans="1:11" ht="18.75">
      <c r="A17" s="2">
        <f>HLOOKUP(J18,B1:F7,7,FALSE)</f>
        <v>2.75</v>
      </c>
      <c r="B17" s="2" t="s">
        <v>9</v>
      </c>
      <c r="C17" s="2" t="s">
        <v>12</v>
      </c>
      <c r="D17" s="2" t="s">
        <v>16</v>
      </c>
      <c r="E17" s="2" t="s">
        <v>17</v>
      </c>
      <c r="F17" s="2" t="s">
        <v>19</v>
      </c>
      <c r="G17" s="2" t="s">
        <v>20</v>
      </c>
      <c r="I17" s="11" t="s">
        <v>13</v>
      </c>
      <c r="J17" s="11" t="s">
        <v>14</v>
      </c>
      <c r="K17" s="11" t="s">
        <v>15</v>
      </c>
    </row>
    <row r="18" spans="1:11" ht="18.75">
      <c r="A18" s="2" t="s">
        <v>5</v>
      </c>
      <c r="B18" s="6">
        <v>2.75</v>
      </c>
      <c r="C18" s="6">
        <f>INDEX($B$10:$F$14,MATCH(A18,$A$10:$A$14,0),MATCH($J$18,$B$9:$F$9,0))</f>
        <v>1</v>
      </c>
      <c r="D18" s="16">
        <f>INDEX(Ratings, MATCH($I$18,$A$2:$A$6,0), MATCH(A18,$B$1:$F$1,0))</f>
        <v>0</v>
      </c>
      <c r="E18" s="6">
        <f>IF(AND(A18&lt;&gt;$I$18, D18&gt;0), (D18-B18), 0)</f>
        <v>0</v>
      </c>
      <c r="F18" s="6">
        <f>IF(AND(A18&lt;&gt;$J$18, C18&gt;0), ABS(C18), 0)</f>
        <v>0</v>
      </c>
      <c r="G18" s="5">
        <f>E18*F18</f>
        <v>0</v>
      </c>
      <c r="I18" s="12" t="s">
        <v>3</v>
      </c>
      <c r="J18" s="12" t="s">
        <v>5</v>
      </c>
      <c r="K18" s="17">
        <f>A17+(G24/G25)</f>
        <v>2.7850114727194613</v>
      </c>
    </row>
    <row r="19" spans="1:11" ht="18.75">
      <c r="A19" s="2" t="s">
        <v>6</v>
      </c>
      <c r="B19" s="6">
        <v>3.5</v>
      </c>
      <c r="C19" s="6">
        <f t="shared" ref="C19:C22" si="2">INDEX($B$10:$F$14,MATCH(A19,$A$10:$A$14,0),MATCH($J$18,$B$9:$F$9,0))</f>
        <v>0.70710678118654746</v>
      </c>
      <c r="D19" s="16">
        <f>INDEX(Ratings, MATCH($I$18,$A$2:$A$6,0), MATCH(A19,$B$1:$F$1,0))</f>
        <v>3.5</v>
      </c>
      <c r="E19" s="6">
        <f t="shared" ref="E19:E22" si="3">IF(AND(A19&lt;&gt;$I$18, D19&gt;0), (D19-B19), 0)</f>
        <v>0</v>
      </c>
      <c r="F19" s="6">
        <f t="shared" ref="F19:F22" si="4">IF(AND(A19&lt;&gt;$J$18, C19&gt;0), ABS(C19), 0)</f>
        <v>0.70710678118654746</v>
      </c>
      <c r="G19" s="5">
        <f t="shared" ref="G19:G22" si="5">E19*F19</f>
        <v>0</v>
      </c>
      <c r="I19" s="10"/>
      <c r="J19" s="10"/>
      <c r="K19" s="10"/>
    </row>
    <row r="20" spans="1:11" ht="18.75">
      <c r="A20" s="2" t="s">
        <v>28</v>
      </c>
      <c r="B20" s="6">
        <v>2.375</v>
      </c>
      <c r="C20" s="6">
        <f t="shared" si="2"/>
        <v>-0.94491118252306805</v>
      </c>
      <c r="D20" s="16">
        <f>INDEX(Ratings, MATCH($I$18,$A$2:$A$6,0), MATCH(A20,$B$1:$F$1,0))</f>
        <v>3</v>
      </c>
      <c r="E20" s="6">
        <f t="shared" si="3"/>
        <v>0.625</v>
      </c>
      <c r="F20" s="6">
        <f t="shared" si="4"/>
        <v>0</v>
      </c>
      <c r="G20" s="5">
        <f t="shared" si="5"/>
        <v>0</v>
      </c>
      <c r="I20" s="10"/>
      <c r="J20" s="10"/>
      <c r="K20" s="10"/>
    </row>
    <row r="21" spans="1:11" ht="18.75">
      <c r="A21" s="2" t="s">
        <v>29</v>
      </c>
      <c r="B21" s="6">
        <v>3.8</v>
      </c>
      <c r="C21" s="6">
        <f t="shared" si="2"/>
        <v>0.33333333333333331</v>
      </c>
      <c r="D21" s="16">
        <f>INDEX(Ratings, MATCH($I$18,$A$2:$A$6,0), MATCH(A21,$B$1:$F$1,0))</f>
        <v>4</v>
      </c>
      <c r="E21" s="6">
        <f t="shared" si="3"/>
        <v>0.20000000000000018</v>
      </c>
      <c r="F21" s="6">
        <f t="shared" si="4"/>
        <v>0.33333333333333331</v>
      </c>
      <c r="G21" s="5">
        <f t="shared" si="5"/>
        <v>6.6666666666666721E-2</v>
      </c>
      <c r="I21" s="10"/>
      <c r="J21" s="10"/>
      <c r="K21" s="10"/>
    </row>
    <row r="22" spans="1:11" ht="18.75">
      <c r="A22" s="2" t="s">
        <v>30</v>
      </c>
      <c r="B22" s="6">
        <v>2.625</v>
      </c>
      <c r="C22" s="6">
        <f t="shared" si="2"/>
        <v>0.18898223650461357</v>
      </c>
      <c r="D22" s="16">
        <f>INDEX(Ratings, MATCH($I$18,$A$2:$A$6,0), MATCH(A22,$B$1:$F$1,0))</f>
        <v>2.5</v>
      </c>
      <c r="E22" s="6">
        <f t="shared" si="3"/>
        <v>-0.125</v>
      </c>
      <c r="F22" s="6">
        <f t="shared" si="4"/>
        <v>0.18898223650461357</v>
      </c>
      <c r="G22" s="5">
        <f t="shared" si="5"/>
        <v>-2.3622779563076696E-2</v>
      </c>
    </row>
    <row r="23" spans="1:11">
      <c r="G23" s="7"/>
    </row>
    <row r="24" spans="1:11" ht="18.75">
      <c r="F24" s="2" t="s">
        <v>18</v>
      </c>
      <c r="G24" s="13">
        <f>SUM(G18:G22)</f>
        <v>4.3043887103590028E-2</v>
      </c>
    </row>
    <row r="25" spans="1:11" ht="18.75">
      <c r="F25" s="2" t="s">
        <v>22</v>
      </c>
      <c r="G25" s="13">
        <f>SUM(F18:F22)</f>
        <v>1.2294223510244944</v>
      </c>
    </row>
    <row r="27" spans="1:11" ht="18.75">
      <c r="A27" s="26" t="s">
        <v>23</v>
      </c>
      <c r="B27" s="27"/>
      <c r="C27" s="27"/>
      <c r="D27" s="27"/>
      <c r="E27" s="27"/>
      <c r="F27" s="28"/>
    </row>
    <row r="28" spans="1:11" ht="18.75">
      <c r="A28" s="18">
        <f>K18</f>
        <v>2.7850114727194613</v>
      </c>
      <c r="B28" s="2" t="s">
        <v>5</v>
      </c>
      <c r="C28" s="2" t="s">
        <v>6</v>
      </c>
      <c r="D28" s="2" t="s">
        <v>7</v>
      </c>
      <c r="E28" s="2" t="s">
        <v>8</v>
      </c>
      <c r="F28" s="2" t="s">
        <v>21</v>
      </c>
    </row>
    <row r="29" spans="1:11" ht="18.75">
      <c r="A29" s="2" t="s">
        <v>0</v>
      </c>
      <c r="B29" s="16">
        <v>2.8456793832579832</v>
      </c>
      <c r="C29" s="16">
        <v>3.3680738199309097</v>
      </c>
      <c r="D29" s="16">
        <v>2.4899377231222415</v>
      </c>
      <c r="E29" s="16">
        <v>3.690588248747348</v>
      </c>
      <c r="F29" s="16">
        <v>2.6057208249415185</v>
      </c>
    </row>
    <row r="30" spans="1:11" ht="18.75">
      <c r="A30" s="2" t="s">
        <v>1</v>
      </c>
      <c r="B30" s="16">
        <v>3.0496370933330943</v>
      </c>
      <c r="C30" s="16">
        <v>3.6623721200634254</v>
      </c>
      <c r="D30" s="16">
        <v>3.0938776782689521</v>
      </c>
      <c r="E30" s="16">
        <v>3.8073797604622688</v>
      </c>
      <c r="F30" s="16">
        <v>2.8867333478722585</v>
      </c>
    </row>
    <row r="31" spans="1:11" ht="18.75">
      <c r="A31" s="2" t="s">
        <v>2</v>
      </c>
      <c r="B31" s="16">
        <v>2.7448546673697862</v>
      </c>
      <c r="C31" s="16">
        <v>3.3095968030706788</v>
      </c>
      <c r="D31" s="16">
        <v>2.2997778287374659</v>
      </c>
      <c r="E31" s="16">
        <v>3.996294581529249</v>
      </c>
      <c r="F31" s="16">
        <v>2.6494761192928205</v>
      </c>
    </row>
    <row r="32" spans="1:11" ht="18.75">
      <c r="A32" s="2" t="s">
        <v>3</v>
      </c>
      <c r="B32" s="16">
        <v>2.9338632735871673</v>
      </c>
      <c r="C32" s="16">
        <v>3.6864998327145724</v>
      </c>
      <c r="D32" s="16">
        <v>2.75314810038277</v>
      </c>
      <c r="E32" s="16">
        <v>3.9057925447952333</v>
      </c>
      <c r="F32" s="16">
        <v>2.9706962485202579</v>
      </c>
    </row>
    <row r="33" spans="1:7" ht="18.75">
      <c r="A33" s="2" t="s">
        <v>4</v>
      </c>
      <c r="B33" s="16">
        <v>2.5486578444410908</v>
      </c>
      <c r="C33" s="16">
        <v>3.1252623434718072</v>
      </c>
      <c r="D33" s="16">
        <v>2.2471968361644539</v>
      </c>
      <c r="E33" s="16">
        <v>3.7015769609126044</v>
      </c>
      <c r="F33" s="16">
        <v>2.3773060150100429</v>
      </c>
    </row>
    <row r="36" spans="1:7" ht="18.75">
      <c r="A36" s="26" t="s">
        <v>27</v>
      </c>
      <c r="B36" s="27"/>
      <c r="C36" s="27"/>
      <c r="D36" s="27"/>
      <c r="E36" s="27"/>
      <c r="F36" s="28"/>
    </row>
    <row r="37" spans="1:7" ht="18.75">
      <c r="B37" s="2" t="s">
        <v>5</v>
      </c>
      <c r="C37" s="2" t="s">
        <v>6</v>
      </c>
      <c r="D37" s="2" t="s">
        <v>7</v>
      </c>
      <c r="E37" s="2" t="s">
        <v>8</v>
      </c>
      <c r="F37" s="2" t="s">
        <v>21</v>
      </c>
    </row>
    <row r="38" spans="1:7" ht="18.75">
      <c r="A38" s="2" t="s">
        <v>0</v>
      </c>
      <c r="B38" s="16">
        <f>B2-B29</f>
        <v>-0.3456793832579832</v>
      </c>
      <c r="C38" s="16">
        <f t="shared" ref="C38:F38" si="6">C2-C29</f>
        <v>0.13192618006909029</v>
      </c>
      <c r="D38" s="16">
        <f t="shared" si="6"/>
        <v>0.51006227687775851</v>
      </c>
      <c r="E38" s="16">
        <f t="shared" si="6"/>
        <v>-0.19058824874734803</v>
      </c>
      <c r="F38" s="16">
        <f t="shared" si="6"/>
        <v>-0.10572082494151847</v>
      </c>
    </row>
    <row r="39" spans="1:7" ht="18.75">
      <c r="A39" s="2" t="s">
        <v>1</v>
      </c>
      <c r="B39" s="16">
        <f t="shared" ref="B39:F42" si="7">B3-B30</f>
        <v>-4.9637093333094295E-2</v>
      </c>
      <c r="C39" s="16">
        <f t="shared" si="7"/>
        <v>-0.16237212006342538</v>
      </c>
      <c r="D39" s="19">
        <f t="shared" si="7"/>
        <v>-1.5938776782689521</v>
      </c>
      <c r="E39" s="19">
        <f t="shared" si="7"/>
        <v>1.1926202395377312</v>
      </c>
      <c r="F39" s="19">
        <f t="shared" si="7"/>
        <v>0.61326665212774145</v>
      </c>
      <c r="G39" s="23">
        <f>18/22</f>
        <v>0.81818181818181823</v>
      </c>
    </row>
    <row r="40" spans="1:7" ht="18.75">
      <c r="A40" s="2" t="s">
        <v>2</v>
      </c>
      <c r="B40" s="16">
        <f t="shared" si="7"/>
        <v>-0.24485466736978623</v>
      </c>
      <c r="C40" s="16">
        <f t="shared" si="7"/>
        <v>-0.30959680307067883</v>
      </c>
      <c r="D40" s="22">
        <f t="shared" si="7"/>
        <v>-2.2997778287374659</v>
      </c>
      <c r="E40" s="16">
        <f t="shared" si="7"/>
        <v>-0.49629458152924899</v>
      </c>
      <c r="F40" s="22">
        <f t="shared" si="7"/>
        <v>-2.6494761192928205</v>
      </c>
    </row>
    <row r="41" spans="1:7" ht="18.75">
      <c r="A41" s="2" t="s">
        <v>3</v>
      </c>
      <c r="B41" s="22">
        <f t="shared" si="7"/>
        <v>-2.9338632735871673</v>
      </c>
      <c r="C41" s="16">
        <f t="shared" si="7"/>
        <v>-0.18649983271457238</v>
      </c>
      <c r="D41" s="16">
        <f t="shared" si="7"/>
        <v>0.24685189961722998</v>
      </c>
      <c r="E41" s="16">
        <f t="shared" si="7"/>
        <v>9.4207455204766699E-2</v>
      </c>
      <c r="F41" s="16">
        <f t="shared" si="7"/>
        <v>-0.47069624852025793</v>
      </c>
      <c r="G41" s="25"/>
    </row>
    <row r="42" spans="1:7" ht="18.75">
      <c r="A42" s="2" t="s">
        <v>4</v>
      </c>
      <c r="B42" s="16">
        <f t="shared" si="7"/>
        <v>0.45134215555890922</v>
      </c>
      <c r="C42" s="19">
        <f t="shared" si="7"/>
        <v>0.8747376565281928</v>
      </c>
      <c r="D42" s="16">
        <f t="shared" si="7"/>
        <v>-0.24719683616445387</v>
      </c>
      <c r="E42" s="16">
        <f t="shared" si="7"/>
        <v>-0.70157696091260435</v>
      </c>
      <c r="F42" s="16">
        <f t="shared" si="7"/>
        <v>-0.37730601501004291</v>
      </c>
    </row>
  </sheetData>
  <mergeCells count="2">
    <mergeCell ref="A27:F27"/>
    <mergeCell ref="A36:F36"/>
  </mergeCells>
  <dataValidations count="3">
    <dataValidation type="list" allowBlank="1" showInputMessage="1" showErrorMessage="1" sqref="I18">
      <formula1>$A$2:$A$6</formula1>
    </dataValidation>
    <dataValidation type="list" allowBlank="1" showInputMessage="1" showErrorMessage="1" sqref="J18 I2:J3">
      <formula1>$B$1:$F$1</formula1>
    </dataValidation>
    <dataValidation type="decimal" allowBlank="1" showInputMessage="1" showErrorMessage="1" sqref="B38:F42">
      <formula1>-0.5</formula1>
      <formula2>0.5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12</vt:i4>
      </vt:variant>
    </vt:vector>
  </HeadingPairs>
  <TitlesOfParts>
    <vt:vector size="14" baseType="lpstr">
      <vt:lpstr>User Based</vt:lpstr>
      <vt:lpstr>Item-Based</vt:lpstr>
      <vt:lpstr>Amarpal</vt:lpstr>
      <vt:lpstr>Deepika</vt:lpstr>
      <vt:lpstr>Ludo</vt:lpstr>
      <vt:lpstr>Mean</vt:lpstr>
      <vt:lpstr>Mirzapur2</vt:lpstr>
      <vt:lpstr>Navneet</vt:lpstr>
      <vt:lpstr>Patal_Lok</vt:lpstr>
      <vt:lpstr>Ratings</vt:lpstr>
      <vt:lpstr>Raushan</vt:lpstr>
      <vt:lpstr>Satish</vt:lpstr>
      <vt:lpstr>Scam_1992</vt:lpstr>
      <vt:lpstr>Special_Ops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2024-11-09T16:43:08Z</dcterms:modified>
</cp:coreProperties>
</file>