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210"/>
  <workbookPr showInkAnnotation="0" codeName="ThisWorkbook" autoCompressPictures="0"/>
  <mc:AlternateContent xmlns:mc="http://schemas.openxmlformats.org/markup-compatibility/2006">
    <mc:Choice Requires="x15">
      <x15ac:absPath xmlns:x15ac="http://schemas.microsoft.com/office/spreadsheetml/2010/11/ac" url="/Volumes/M S JAWED/FDACF/"/>
    </mc:Choice>
  </mc:AlternateContent>
  <xr:revisionPtr revIDLastSave="0" documentId="8_{201109EE-AC62-7140-A782-82ED50DE9BB4}" xr6:coauthVersionLast="47" xr6:coauthVersionMax="47" xr10:uidLastSave="{00000000-0000-0000-0000-000000000000}"/>
  <bookViews>
    <workbookView xWindow="0" yWindow="500" windowWidth="28800" windowHeight="16720" tabRatio="500" activeTab="1" xr2:uid="{00000000-000D-0000-FFFF-FFFF00000000}"/>
  </bookViews>
  <sheets>
    <sheet name="Input Data" sheetId="1" r:id="rId1"/>
    <sheet name="Proj. N'Cash Flow" sheetId="6" r:id="rId2"/>
    <sheet name="Depriciation &amp;Salvage Schedule" sheetId="2" r:id="rId3"/>
  </sheets>
  <definedNames>
    <definedName name="IQ_CH">110000</definedName>
    <definedName name="IQ_CQ">5000</definedName>
    <definedName name="IQ_CY">10000</definedName>
    <definedName name="IQ_DAILY">500000</definedName>
    <definedName name="IQ_DNTM" hidden="1">700000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MTD" hidden="1">800000</definedName>
    <definedName name="IQ_NAMES_REVISION_DATE_" hidden="1">44018.199224537</definedName>
    <definedName name="IQ_NTM">6000</definedName>
    <definedName name="IQ_QTD" hidden="1">750000</definedName>
    <definedName name="IQ_TODAY" hidden="1">0</definedName>
    <definedName name="IQ_WEEK">50000</definedName>
    <definedName name="IQ_YTD">3000</definedName>
    <definedName name="IQ_YTDMONTH" hidden="1">130000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36" i="6" l="1"/>
  <c r="E12" i="6"/>
  <c r="F9" i="6"/>
  <c r="G29" i="6"/>
  <c r="F29" i="6"/>
  <c r="E29" i="6"/>
  <c r="D29" i="6"/>
  <c r="D30" i="6"/>
  <c r="H29" i="6"/>
  <c r="H28" i="6"/>
  <c r="H27" i="6"/>
  <c r="C21" i="2"/>
  <c r="D22" i="2"/>
  <c r="D21" i="2"/>
  <c r="D20" i="2"/>
  <c r="C20" i="2"/>
  <c r="D19" i="2"/>
  <c r="G5" i="2"/>
  <c r="C19" i="2" s="1"/>
  <c r="I23" i="6"/>
  <c r="F19" i="6"/>
  <c r="G19" i="6"/>
  <c r="H19" i="6"/>
  <c r="E19" i="6"/>
  <c r="F15" i="6"/>
  <c r="G15" i="6"/>
  <c r="H15" i="6"/>
  <c r="E15" i="6"/>
  <c r="D9" i="2"/>
  <c r="E9" i="2"/>
  <c r="F9" i="2"/>
  <c r="C9" i="2"/>
  <c r="F14" i="6"/>
  <c r="G14" i="6"/>
  <c r="H14" i="6"/>
  <c r="E14" i="6"/>
  <c r="D5" i="2"/>
  <c r="E5" i="2"/>
  <c r="F5" i="2"/>
  <c r="C5" i="2"/>
  <c r="G13" i="6"/>
  <c r="H13" i="6" s="1"/>
  <c r="F13" i="6"/>
  <c r="F10" i="6"/>
  <c r="G10" i="6" s="1"/>
  <c r="H10" i="6" s="1"/>
  <c r="D7" i="6"/>
  <c r="C22" i="2"/>
  <c r="G9" i="2"/>
  <c r="F11" i="6" l="1"/>
  <c r="F23" i="6" s="1"/>
  <c r="F12" i="6"/>
  <c r="G12" i="6" s="1"/>
  <c r="H12" i="6" s="1"/>
  <c r="G9" i="6"/>
  <c r="H9" i="6" s="1"/>
  <c r="E11" i="6"/>
  <c r="E23" i="6" s="1"/>
  <c r="H11" i="6" l="1"/>
  <c r="H23" i="6" s="1"/>
  <c r="H24" i="6" s="1"/>
  <c r="G11" i="6"/>
  <c r="G23" i="6" s="1"/>
  <c r="E16" i="6"/>
  <c r="F16" i="6"/>
  <c r="G24" i="6" l="1"/>
  <c r="F24" i="6"/>
  <c r="F17" i="6"/>
  <c r="F18" i="6" s="1"/>
  <c r="F20" i="6" s="1"/>
  <c r="F30" i="6" s="1"/>
  <c r="E17" i="6"/>
  <c r="E18" i="6" s="1"/>
  <c r="E20" i="6" s="1"/>
  <c r="E30" i="6" s="1"/>
  <c r="G16" i="6"/>
  <c r="G17" i="6" s="1"/>
  <c r="H16" i="6"/>
  <c r="H17" i="6" l="1"/>
  <c r="H18" i="6" s="1"/>
  <c r="H20" i="6" s="1"/>
  <c r="H30" i="6" s="1"/>
  <c r="G18" i="6"/>
  <c r="G20" i="6" s="1"/>
  <c r="G30" i="6" s="1"/>
  <c r="H35" i="6" l="1"/>
</calcChain>
</file>

<file path=xl/sharedStrings.xml><?xml version="1.0" encoding="utf-8"?>
<sst xmlns="http://schemas.openxmlformats.org/spreadsheetml/2006/main" count="72" uniqueCount="68">
  <si>
    <t>Building Cost</t>
  </si>
  <si>
    <t>Equipment Cost</t>
  </si>
  <si>
    <t>Net Operating Working Capital/Sales</t>
  </si>
  <si>
    <t>First Year Sales (units)</t>
  </si>
  <si>
    <t>Growth rate in units sold</t>
  </si>
  <si>
    <t>Sales Price per unit</t>
  </si>
  <si>
    <t>Variable Cost per unit</t>
  </si>
  <si>
    <t>Fixed Cost</t>
  </si>
  <si>
    <t>Market Value of building at Salvage</t>
  </si>
  <si>
    <t>Market Value of Equipment at Salvage</t>
  </si>
  <si>
    <t>Tax rate</t>
  </si>
  <si>
    <t>WACC</t>
  </si>
  <si>
    <t>Inflation: Growth in sales price</t>
  </si>
  <si>
    <t>Inflation: Growth in VC</t>
  </si>
  <si>
    <t>Inflation: Growth in fixed cost</t>
  </si>
  <si>
    <t>Input Data</t>
  </si>
  <si>
    <t>Depriciation Schedule</t>
  </si>
  <si>
    <t>Building Dep. Rate</t>
  </si>
  <si>
    <t>Equipment Dep. Rate</t>
  </si>
  <si>
    <t>Annual Building Dep</t>
  </si>
  <si>
    <t>Book Value of Building (cost-comm. Dep)</t>
  </si>
  <si>
    <t>Annual Equipment. Dep</t>
  </si>
  <si>
    <t>Book Value of Equipment (cost-comm. Dep)</t>
  </si>
  <si>
    <t>Net Salvage Value @ end of project</t>
  </si>
  <si>
    <t>Market Value when Salvaged</t>
  </si>
  <si>
    <t>Book value when salvaged</t>
  </si>
  <si>
    <t>Expected Gain/Loss</t>
  </si>
  <si>
    <t>Taxes paid (tax credit)</t>
  </si>
  <si>
    <t>Net Cash flow from Salvage</t>
  </si>
  <si>
    <t>Investment Outlay - Long Term investments</t>
  </si>
  <si>
    <t>Bulding</t>
  </si>
  <si>
    <t>Equipment</t>
  </si>
  <si>
    <t>Operating Cash Flow of the Project</t>
  </si>
  <si>
    <t>Units Sold</t>
  </si>
  <si>
    <t>Sales Price</t>
  </si>
  <si>
    <t>Sales Revenue</t>
  </si>
  <si>
    <t>Operating Income before taxes (EBIT)</t>
  </si>
  <si>
    <t>NOPAT</t>
  </si>
  <si>
    <t>Add back the Dep.</t>
  </si>
  <si>
    <t>Cash Flow due to net operating working capital change</t>
  </si>
  <si>
    <t>Net Operating working capital (based on sales)</t>
  </si>
  <si>
    <t>Cash flow due to investments in NOWC</t>
  </si>
  <si>
    <t>Salvage cash Flow- long term assets</t>
  </si>
  <si>
    <t>Net Salvage cash Flow (Building)</t>
  </si>
  <si>
    <t>Net Salvage cash Flow (Equipement)</t>
  </si>
  <si>
    <t>Project Net cash Flow</t>
  </si>
  <si>
    <t xml:space="preserve">Building </t>
  </si>
  <si>
    <t>Total</t>
  </si>
  <si>
    <t>Dep. (Building) (less)</t>
  </si>
  <si>
    <t>Dep. (Equipment) (less)</t>
  </si>
  <si>
    <t>Tax on operating Income (40%) (less)</t>
  </si>
  <si>
    <t>Total CF from Salvage</t>
  </si>
  <si>
    <t>Year</t>
  </si>
  <si>
    <t>All the $ figures are in 000s</t>
  </si>
  <si>
    <t>Total Variable Cost (Less)</t>
  </si>
  <si>
    <t>Total Fixed Operating cost (less)</t>
  </si>
  <si>
    <t>Residual Value of Asset</t>
  </si>
  <si>
    <t>Selling Price</t>
  </si>
  <si>
    <t>Cost Price</t>
  </si>
  <si>
    <t>Actual Cash</t>
  </si>
  <si>
    <t xml:space="preserve"> - </t>
  </si>
  <si>
    <t>t = 0</t>
  </si>
  <si>
    <t>t = 1</t>
  </si>
  <si>
    <t>t = 4</t>
  </si>
  <si>
    <t>NPV</t>
  </si>
  <si>
    <t>IRR</t>
  </si>
  <si>
    <t>t = 2</t>
  </si>
  <si>
    <t>t =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</si>
</sst>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39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46">
    <xf numFmtId="0" fontId="0" fillId="0" borderId="0" xfId="0"/>
    <xf numFmtId="0" fontId="1" fillId="0" borderId="0" xfId="0" applyFont="1"/>
    <xf numFmtId="0" fontId="1" fillId="0" borderId="1" xfId="0" applyFont="1" applyBorder="1"/>
    <xf numFmtId="9" fontId="0" fillId="0" borderId="1" xfId="0" applyNumberFormat="1" applyBorder="1"/>
    <xf numFmtId="0" fontId="0" fillId="0" borderId="1" xfId="0" applyBorder="1"/>
    <xf numFmtId="0" fontId="1" fillId="0" borderId="4" xfId="0" applyFont="1" applyBorder="1"/>
    <xf numFmtId="10" fontId="0" fillId="0" borderId="1" xfId="0" applyNumberFormat="1" applyBorder="1"/>
    <xf numFmtId="0" fontId="0" fillId="3" borderId="1" xfId="0" applyFill="1" applyBorder="1"/>
    <xf numFmtId="3" fontId="0" fillId="3" borderId="1" xfId="0" applyNumberFormat="1" applyFill="1" applyBorder="1"/>
    <xf numFmtId="3" fontId="0" fillId="0" borderId="1" xfId="0" applyNumberFormat="1" applyBorder="1"/>
    <xf numFmtId="0" fontId="0" fillId="2" borderId="1" xfId="0" applyFill="1" applyBorder="1"/>
    <xf numFmtId="3" fontId="1" fillId="2" borderId="1" xfId="0" applyNumberFormat="1" applyFont="1" applyFill="1" applyBorder="1"/>
    <xf numFmtId="4" fontId="0" fillId="0" borderId="1" xfId="0" applyNumberFormat="1" applyBorder="1"/>
    <xf numFmtId="0" fontId="1" fillId="2" borderId="1" xfId="0" applyFont="1" applyFill="1" applyBorder="1"/>
    <xf numFmtId="0" fontId="0" fillId="0" borderId="2" xfId="0" applyBorder="1"/>
    <xf numFmtId="0" fontId="0" fillId="0" borderId="8" xfId="0" applyBorder="1"/>
    <xf numFmtId="0" fontId="1" fillId="0" borderId="8" xfId="0" applyFont="1" applyBorder="1"/>
    <xf numFmtId="0" fontId="1" fillId="0" borderId="3" xfId="0" applyFont="1" applyBorder="1"/>
    <xf numFmtId="0" fontId="0" fillId="3" borderId="4" xfId="0" applyFill="1" applyBorder="1"/>
    <xf numFmtId="3" fontId="0" fillId="3" borderId="5" xfId="0" applyNumberFormat="1" applyFill="1" applyBorder="1"/>
    <xf numFmtId="3" fontId="0" fillId="0" borderId="5" xfId="0" applyNumberFormat="1" applyBorder="1"/>
    <xf numFmtId="0" fontId="0" fillId="0" borderId="4" xfId="0" applyBorder="1"/>
    <xf numFmtId="0" fontId="0" fillId="2" borderId="4" xfId="0" applyFill="1" applyBorder="1"/>
    <xf numFmtId="3" fontId="1" fillId="2" borderId="5" xfId="0" applyNumberFormat="1" applyFont="1" applyFill="1" applyBorder="1"/>
    <xf numFmtId="0" fontId="1" fillId="3" borderId="6" xfId="0" applyFont="1" applyFill="1" applyBorder="1"/>
    <xf numFmtId="0" fontId="0" fillId="3" borderId="9" xfId="0" applyFill="1" applyBorder="1"/>
    <xf numFmtId="3" fontId="1" fillId="3" borderId="9" xfId="0" applyNumberFormat="1" applyFont="1" applyFill="1" applyBorder="1"/>
    <xf numFmtId="3" fontId="1" fillId="3" borderId="7" xfId="0" applyNumberFormat="1" applyFont="1" applyFill="1" applyBorder="1"/>
    <xf numFmtId="1" fontId="0" fillId="0" borderId="1" xfId="0" applyNumberFormat="1" applyBorder="1"/>
    <xf numFmtId="0" fontId="0" fillId="4" borderId="1" xfId="0" applyFill="1" applyBorder="1"/>
    <xf numFmtId="3" fontId="0" fillId="4" borderId="1" xfId="0" applyNumberFormat="1" applyFill="1" applyBorder="1"/>
    <xf numFmtId="3" fontId="0" fillId="5" borderId="1" xfId="0" applyNumberFormat="1" applyFill="1" applyBorder="1"/>
    <xf numFmtId="3" fontId="0" fillId="6" borderId="1" xfId="0" applyNumberFormat="1" applyFill="1" applyBorder="1"/>
    <xf numFmtId="164" fontId="0" fillId="0" borderId="1" xfId="0" applyNumberFormat="1" applyBorder="1"/>
    <xf numFmtId="10" fontId="0" fillId="0" borderId="10" xfId="0" applyNumberFormat="1" applyBorder="1"/>
    <xf numFmtId="0" fontId="4" fillId="2" borderId="1" xfId="0" applyFont="1" applyFill="1" applyBorder="1"/>
    <xf numFmtId="0" fontId="0" fillId="0" borderId="11" xfId="0" applyBorder="1"/>
    <xf numFmtId="0" fontId="4" fillId="0" borderId="1" xfId="0" applyFont="1" applyBorder="1"/>
    <xf numFmtId="3" fontId="4" fillId="0" borderId="1" xfId="0" applyNumberFormat="1" applyFont="1" applyBorder="1"/>
    <xf numFmtId="0" fontId="5" fillId="0" borderId="0" xfId="0" applyFont="1"/>
    <xf numFmtId="0" fontId="0" fillId="0" borderId="0" xfId="0" applyAlignment="1">
      <alignment horizontal="center"/>
    </xf>
    <xf numFmtId="4" fontId="1" fillId="0" borderId="0" xfId="0" applyNumberFormat="1" applyFont="1" applyAlignment="1">
      <alignment horizontal="center"/>
    </xf>
    <xf numFmtId="0" fontId="0" fillId="8" borderId="2" xfId="0" applyFill="1" applyBorder="1"/>
    <xf numFmtId="2" fontId="0" fillId="7" borderId="3" xfId="0" applyNumberFormat="1" applyFill="1" applyBorder="1" applyAlignment="1">
      <alignment horizontal="center"/>
    </xf>
    <xf numFmtId="0" fontId="0" fillId="0" borderId="6" xfId="0" applyBorder="1"/>
    <xf numFmtId="9" fontId="0" fillId="0" borderId="7" xfId="0" applyNumberFormat="1" applyBorder="1" applyAlignment="1">
      <alignment horizontal="center"/>
    </xf>
  </cellXfs>
  <cellStyles count="13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2:F11"/>
  <sheetViews>
    <sheetView workbookViewId="0">
      <selection activeCell="B2" sqref="B2:F11"/>
    </sheetView>
  </sheetViews>
  <sheetFormatPr baseColWidth="10" defaultColWidth="11" defaultRowHeight="16" x14ac:dyDescent="0.2"/>
  <cols>
    <col min="2" max="2" width="31.1640625" bestFit="1" customWidth="1"/>
    <col min="5" max="5" width="32.33203125" bestFit="1" customWidth="1"/>
  </cols>
  <sheetData>
    <row r="2" spans="2:6" x14ac:dyDescent="0.2">
      <c r="B2" s="4" t="s">
        <v>15</v>
      </c>
      <c r="C2" s="4"/>
      <c r="D2" s="4"/>
      <c r="E2" s="4"/>
      <c r="F2" s="4"/>
    </row>
    <row r="3" spans="2:6" x14ac:dyDescent="0.2">
      <c r="B3" s="4"/>
      <c r="C3" s="4"/>
      <c r="D3" s="4"/>
      <c r="E3" s="4"/>
      <c r="F3" s="4"/>
    </row>
    <row r="4" spans="2:6" x14ac:dyDescent="0.2">
      <c r="B4" s="4" t="s">
        <v>0</v>
      </c>
      <c r="C4" s="4">
        <v>12000</v>
      </c>
      <c r="D4" s="4"/>
      <c r="E4" s="4" t="s">
        <v>8</v>
      </c>
      <c r="F4" s="4">
        <v>7500</v>
      </c>
    </row>
    <row r="5" spans="2:6" x14ac:dyDescent="0.2">
      <c r="B5" s="4" t="s">
        <v>1</v>
      </c>
      <c r="C5" s="4">
        <v>8000</v>
      </c>
      <c r="D5" s="4"/>
      <c r="E5" s="4" t="s">
        <v>9</v>
      </c>
      <c r="F5" s="4">
        <v>2000</v>
      </c>
    </row>
    <row r="6" spans="2:6" x14ac:dyDescent="0.2">
      <c r="B6" s="4" t="s">
        <v>2</v>
      </c>
      <c r="C6" s="3">
        <v>0.1</v>
      </c>
      <c r="D6" s="4"/>
      <c r="E6" s="4" t="s">
        <v>10</v>
      </c>
      <c r="F6" s="3">
        <v>0.4</v>
      </c>
    </row>
    <row r="7" spans="2:6" x14ac:dyDescent="0.2">
      <c r="B7" s="4" t="s">
        <v>3</v>
      </c>
      <c r="C7" s="4">
        <v>20000</v>
      </c>
      <c r="D7" s="4"/>
      <c r="E7" s="4" t="s">
        <v>11</v>
      </c>
      <c r="F7" s="3">
        <v>0.12</v>
      </c>
    </row>
    <row r="8" spans="2:6" x14ac:dyDescent="0.2">
      <c r="B8" s="4" t="s">
        <v>4</v>
      </c>
      <c r="C8" s="3">
        <v>0</v>
      </c>
      <c r="D8" s="4"/>
      <c r="E8" s="4" t="s">
        <v>12</v>
      </c>
      <c r="F8" s="3">
        <v>0.02</v>
      </c>
    </row>
    <row r="9" spans="2:6" x14ac:dyDescent="0.2">
      <c r="B9" s="4" t="s">
        <v>5</v>
      </c>
      <c r="C9" s="4">
        <v>3</v>
      </c>
      <c r="D9" s="4"/>
      <c r="E9" s="4" t="s">
        <v>13</v>
      </c>
      <c r="F9" s="3">
        <v>0.02</v>
      </c>
    </row>
    <row r="10" spans="2:6" x14ac:dyDescent="0.2">
      <c r="B10" s="4" t="s">
        <v>6</v>
      </c>
      <c r="C10" s="28">
        <v>2.1</v>
      </c>
      <c r="D10" s="4"/>
      <c r="E10" s="4" t="s">
        <v>14</v>
      </c>
      <c r="F10" s="3">
        <v>0.01</v>
      </c>
    </row>
    <row r="11" spans="2:6" x14ac:dyDescent="0.2">
      <c r="B11" s="4" t="s">
        <v>7</v>
      </c>
      <c r="C11" s="4">
        <v>8000</v>
      </c>
      <c r="D11" s="4"/>
      <c r="E11" s="4"/>
      <c r="F11" s="4"/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J36"/>
  <sheetViews>
    <sheetView tabSelected="1" topLeftCell="B17" zoomScale="180" zoomScaleNormal="180" zoomScalePageLayoutView="150" workbookViewId="0">
      <selection activeCell="G33" sqref="G33"/>
    </sheetView>
  </sheetViews>
  <sheetFormatPr baseColWidth="10" defaultColWidth="11" defaultRowHeight="16" x14ac:dyDescent="0.2"/>
  <cols>
    <col min="2" max="2" width="11" customWidth="1"/>
    <col min="3" max="3" width="39.1640625" bestFit="1" customWidth="1"/>
    <col min="5" max="5" width="20.33203125" bestFit="1" customWidth="1"/>
    <col min="8" max="8" width="18.1640625" bestFit="1" customWidth="1"/>
  </cols>
  <sheetData>
    <row r="1" spans="2:9" ht="17" thickBot="1" x14ac:dyDescent="0.25">
      <c r="C1" t="s">
        <v>53</v>
      </c>
    </row>
    <row r="2" spans="2:9" x14ac:dyDescent="0.2">
      <c r="B2" s="14"/>
      <c r="C2" s="15" t="s">
        <v>52</v>
      </c>
      <c r="D2" s="16">
        <v>0</v>
      </c>
      <c r="E2" s="16">
        <v>1</v>
      </c>
      <c r="F2" s="16">
        <v>2</v>
      </c>
      <c r="G2" s="16">
        <v>3</v>
      </c>
      <c r="H2" s="17">
        <v>4</v>
      </c>
    </row>
    <row r="3" spans="2:9" x14ac:dyDescent="0.2">
      <c r="B3" s="18"/>
      <c r="C3" s="7"/>
      <c r="D3" s="8">
        <v>2008</v>
      </c>
      <c r="E3" s="8">
        <v>2009</v>
      </c>
      <c r="F3" s="8">
        <v>2010</v>
      </c>
      <c r="G3" s="8">
        <v>2011</v>
      </c>
      <c r="H3" s="19">
        <v>2012</v>
      </c>
    </row>
    <row r="4" spans="2:9" x14ac:dyDescent="0.2">
      <c r="B4" s="5" t="s">
        <v>29</v>
      </c>
      <c r="C4" s="4"/>
      <c r="D4" s="9"/>
      <c r="E4" s="9"/>
      <c r="F4" s="9"/>
      <c r="G4" s="9"/>
      <c r="H4" s="20"/>
    </row>
    <row r="5" spans="2:9" x14ac:dyDescent="0.2">
      <c r="B5" s="21"/>
      <c r="C5" s="4" t="s">
        <v>30</v>
      </c>
      <c r="D5" s="9">
        <v>-12000</v>
      </c>
      <c r="E5" s="9">
        <v>0</v>
      </c>
      <c r="F5" s="9">
        <v>0</v>
      </c>
      <c r="G5" s="9">
        <v>0</v>
      </c>
      <c r="H5" s="20">
        <v>0</v>
      </c>
    </row>
    <row r="6" spans="2:9" x14ac:dyDescent="0.2">
      <c r="B6" s="21"/>
      <c r="C6" s="4" t="s">
        <v>31</v>
      </c>
      <c r="D6" s="9">
        <v>-8000</v>
      </c>
      <c r="E6" s="9">
        <v>0</v>
      </c>
      <c r="F6" s="9">
        <v>0</v>
      </c>
      <c r="G6" s="9">
        <v>0</v>
      </c>
      <c r="H6" s="20">
        <v>0</v>
      </c>
    </row>
    <row r="7" spans="2:9" x14ac:dyDescent="0.2">
      <c r="B7" s="22"/>
      <c r="C7" s="10" t="s">
        <v>47</v>
      </c>
      <c r="D7" s="11">
        <f>D5+D6</f>
        <v>-20000</v>
      </c>
      <c r="E7" s="11">
        <v>0</v>
      </c>
      <c r="F7" s="11">
        <v>0</v>
      </c>
      <c r="G7" s="11">
        <v>0</v>
      </c>
      <c r="H7" s="23">
        <v>0</v>
      </c>
    </row>
    <row r="8" spans="2:9" x14ac:dyDescent="0.2">
      <c r="B8" s="5" t="s">
        <v>32</v>
      </c>
      <c r="C8" s="4"/>
      <c r="D8" s="9"/>
      <c r="E8" s="9"/>
      <c r="F8" s="9"/>
      <c r="G8" s="9"/>
      <c r="H8" s="20"/>
    </row>
    <row r="9" spans="2:9" x14ac:dyDescent="0.2">
      <c r="B9" s="21"/>
      <c r="C9" s="4" t="s">
        <v>33</v>
      </c>
      <c r="D9" s="9">
        <v>0</v>
      </c>
      <c r="E9" s="9">
        <v>20000</v>
      </c>
      <c r="F9" s="9">
        <f>E9</f>
        <v>20000</v>
      </c>
      <c r="G9" s="9">
        <f t="shared" ref="G9:H9" si="0">F9</f>
        <v>20000</v>
      </c>
      <c r="H9" s="9">
        <f t="shared" si="0"/>
        <v>20000</v>
      </c>
    </row>
    <row r="10" spans="2:9" x14ac:dyDescent="0.2">
      <c r="B10" s="21"/>
      <c r="C10" s="4" t="s">
        <v>34</v>
      </c>
      <c r="D10" s="9">
        <v>0</v>
      </c>
      <c r="E10" s="12">
        <v>3</v>
      </c>
      <c r="F10" s="12">
        <f>E10*1.02</f>
        <v>3.06</v>
      </c>
      <c r="G10" s="12">
        <f t="shared" ref="G10:H10" si="1">F10*1.02</f>
        <v>3.1212</v>
      </c>
      <c r="H10" s="12">
        <f t="shared" si="1"/>
        <v>3.183624</v>
      </c>
    </row>
    <row r="11" spans="2:9" x14ac:dyDescent="0.2">
      <c r="B11" s="21"/>
      <c r="C11" s="4" t="s">
        <v>35</v>
      </c>
      <c r="D11" s="32">
        <v>0</v>
      </c>
      <c r="E11" s="32">
        <f>E9*E10</f>
        <v>60000</v>
      </c>
      <c r="F11" s="32">
        <f t="shared" ref="F11:H11" si="2">F9*F10</f>
        <v>61200</v>
      </c>
      <c r="G11" s="32">
        <f t="shared" si="2"/>
        <v>62424</v>
      </c>
      <c r="H11" s="32">
        <f t="shared" si="2"/>
        <v>63672.480000000003</v>
      </c>
      <c r="I11">
        <v>0</v>
      </c>
    </row>
    <row r="12" spans="2:9" x14ac:dyDescent="0.2">
      <c r="B12" s="21"/>
      <c r="C12" s="4" t="s">
        <v>54</v>
      </c>
      <c r="D12" s="9">
        <v>0</v>
      </c>
      <c r="E12" s="33">
        <f>E9*2.1</f>
        <v>42000</v>
      </c>
      <c r="F12" s="12">
        <f>E12*1.02</f>
        <v>42840</v>
      </c>
      <c r="G12" s="12">
        <f t="shared" ref="G12:H12" si="3">F12*1.02</f>
        <v>43696.800000000003</v>
      </c>
      <c r="H12" s="12">
        <f t="shared" si="3"/>
        <v>44570.736000000004</v>
      </c>
    </row>
    <row r="13" spans="2:9" x14ac:dyDescent="0.2">
      <c r="B13" s="21"/>
      <c r="C13" s="4" t="s">
        <v>55</v>
      </c>
      <c r="D13" s="9">
        <v>0</v>
      </c>
      <c r="E13" s="9">
        <v>8000</v>
      </c>
      <c r="F13" s="9">
        <f>E13*1.01</f>
        <v>8080</v>
      </c>
      <c r="G13" s="9">
        <f t="shared" ref="G13:H13" si="4">F13*1.01</f>
        <v>8160.8</v>
      </c>
      <c r="H13" s="9">
        <f t="shared" si="4"/>
        <v>8242.4079999999994</v>
      </c>
    </row>
    <row r="14" spans="2:9" x14ac:dyDescent="0.2">
      <c r="B14" s="21"/>
      <c r="C14" s="4" t="s">
        <v>48</v>
      </c>
      <c r="D14" s="9">
        <v>0</v>
      </c>
      <c r="E14" s="9">
        <f>'Depriciation &amp;Salvage Schedule'!C5</f>
        <v>156</v>
      </c>
      <c r="F14" s="9">
        <f>'Depriciation &amp;Salvage Schedule'!D5</f>
        <v>312</v>
      </c>
      <c r="G14" s="9">
        <f>'Depriciation &amp;Salvage Schedule'!E5</f>
        <v>312</v>
      </c>
      <c r="H14" s="9">
        <f>'Depriciation &amp;Salvage Schedule'!F5</f>
        <v>312</v>
      </c>
    </row>
    <row r="15" spans="2:9" x14ac:dyDescent="0.2">
      <c r="B15" s="21"/>
      <c r="C15" s="4" t="s">
        <v>49</v>
      </c>
      <c r="D15" s="9">
        <v>0</v>
      </c>
      <c r="E15" s="9">
        <f>'Depriciation &amp;Salvage Schedule'!C9</f>
        <v>1600</v>
      </c>
      <c r="F15" s="9">
        <f>'Depriciation &amp;Salvage Schedule'!D9</f>
        <v>2560</v>
      </c>
      <c r="G15" s="9">
        <f>'Depriciation &amp;Salvage Schedule'!E9</f>
        <v>1520</v>
      </c>
      <c r="H15" s="9">
        <f>'Depriciation &amp;Salvage Schedule'!F9</f>
        <v>960</v>
      </c>
    </row>
    <row r="16" spans="2:9" x14ac:dyDescent="0.2">
      <c r="B16" s="21"/>
      <c r="C16" s="4" t="s">
        <v>36</v>
      </c>
      <c r="D16" s="30">
        <v>0</v>
      </c>
      <c r="E16" s="30">
        <f>E11-SUM(E12:E15)</f>
        <v>8244</v>
      </c>
      <c r="F16" s="30">
        <f t="shared" ref="F16:H16" si="5">F11-SUM(F12:F15)</f>
        <v>7408</v>
      </c>
      <c r="G16" s="30">
        <f t="shared" si="5"/>
        <v>8734.3999999999942</v>
      </c>
      <c r="H16" s="30">
        <f t="shared" si="5"/>
        <v>9587.336000000003</v>
      </c>
    </row>
    <row r="17" spans="2:10" x14ac:dyDescent="0.2">
      <c r="B17" s="21"/>
      <c r="C17" s="4" t="s">
        <v>50</v>
      </c>
      <c r="D17" s="9">
        <v>0</v>
      </c>
      <c r="E17" s="9">
        <f>0.4*E16</f>
        <v>3297.6000000000004</v>
      </c>
      <c r="F17" s="9">
        <f t="shared" ref="F17:H17" si="6">0.4*F16</f>
        <v>2963.2000000000003</v>
      </c>
      <c r="G17" s="9">
        <f t="shared" si="6"/>
        <v>3493.7599999999979</v>
      </c>
      <c r="H17" s="9">
        <f t="shared" si="6"/>
        <v>3834.9344000000015</v>
      </c>
      <c r="J17" s="1"/>
    </row>
    <row r="18" spans="2:10" x14ac:dyDescent="0.2">
      <c r="B18" s="21"/>
      <c r="C18" s="4" t="s">
        <v>37</v>
      </c>
      <c r="D18" s="31">
        <v>0</v>
      </c>
      <c r="E18" s="31">
        <f>E16-E17</f>
        <v>4946.3999999999996</v>
      </c>
      <c r="F18" s="31">
        <f t="shared" ref="F18:H18" si="7">F16-F17</f>
        <v>4444.7999999999993</v>
      </c>
      <c r="G18" s="31">
        <f t="shared" si="7"/>
        <v>5240.6399999999958</v>
      </c>
      <c r="H18" s="31">
        <f t="shared" si="7"/>
        <v>5752.4016000000011</v>
      </c>
    </row>
    <row r="19" spans="2:10" x14ac:dyDescent="0.2">
      <c r="B19" s="21"/>
      <c r="C19" s="37" t="s">
        <v>38</v>
      </c>
      <c r="D19" s="38">
        <v>0</v>
      </c>
      <c r="E19" s="38">
        <f>E14+E15</f>
        <v>1756</v>
      </c>
      <c r="F19" s="38">
        <f t="shared" ref="F19:H19" si="8">F14+F15</f>
        <v>2872</v>
      </c>
      <c r="G19" s="38">
        <f t="shared" si="8"/>
        <v>1832</v>
      </c>
      <c r="H19" s="38">
        <f t="shared" si="8"/>
        <v>1272</v>
      </c>
    </row>
    <row r="20" spans="2:10" x14ac:dyDescent="0.2">
      <c r="B20" s="22"/>
      <c r="C20" s="13" t="s">
        <v>47</v>
      </c>
      <c r="D20" s="11">
        <v>0</v>
      </c>
      <c r="E20" s="11">
        <f>E18+E19</f>
        <v>6702.4</v>
      </c>
      <c r="F20" s="11">
        <f t="shared" ref="F20:H20" si="9">F18+F19</f>
        <v>7316.7999999999993</v>
      </c>
      <c r="G20" s="11">
        <f t="shared" si="9"/>
        <v>7072.6399999999958</v>
      </c>
      <c r="H20" s="11">
        <f t="shared" si="9"/>
        <v>7024.4016000000011</v>
      </c>
    </row>
    <row r="21" spans="2:10" x14ac:dyDescent="0.2">
      <c r="B21" s="21"/>
      <c r="C21" s="4"/>
      <c r="D21" s="9"/>
      <c r="E21" s="9"/>
      <c r="F21" s="9"/>
      <c r="G21" s="9"/>
      <c r="H21" s="20"/>
    </row>
    <row r="22" spans="2:10" x14ac:dyDescent="0.2">
      <c r="B22" s="5" t="s">
        <v>39</v>
      </c>
      <c r="C22" s="4"/>
      <c r="D22" s="9"/>
      <c r="E22" s="9"/>
      <c r="F22" s="9"/>
      <c r="G22" s="9"/>
      <c r="H22" s="20"/>
    </row>
    <row r="23" spans="2:10" x14ac:dyDescent="0.2">
      <c r="B23" s="21"/>
      <c r="C23" s="4" t="s">
        <v>40</v>
      </c>
      <c r="E23" s="9">
        <f>E11*10%</f>
        <v>6000</v>
      </c>
      <c r="F23" s="9">
        <f>10%*F11</f>
        <v>6120</v>
      </c>
      <c r="G23" s="9">
        <f>10%*G11</f>
        <v>6242.4000000000005</v>
      </c>
      <c r="H23" s="9">
        <f>10%*H11</f>
        <v>6367.2480000000005</v>
      </c>
      <c r="I23" s="9">
        <f>10%*I11</f>
        <v>0</v>
      </c>
    </row>
    <row r="24" spans="2:10" x14ac:dyDescent="0.2">
      <c r="B24" s="22"/>
      <c r="C24" s="10" t="s">
        <v>41</v>
      </c>
      <c r="D24" s="11">
        <v>-6000</v>
      </c>
      <c r="E24" s="11">
        <v>-120</v>
      </c>
      <c r="F24" s="11">
        <f>F23-G23</f>
        <v>-122.40000000000055</v>
      </c>
      <c r="G24" s="11">
        <f>G23-H23</f>
        <v>-124.84799999999996</v>
      </c>
      <c r="H24" s="11">
        <f>H23-I23</f>
        <v>6367.2480000000005</v>
      </c>
    </row>
    <row r="25" spans="2:10" x14ac:dyDescent="0.2">
      <c r="B25" s="21"/>
      <c r="C25" s="4"/>
      <c r="D25" s="9"/>
      <c r="E25" s="9"/>
      <c r="F25" s="9"/>
      <c r="G25" s="9"/>
      <c r="H25" s="20"/>
    </row>
    <row r="26" spans="2:10" x14ac:dyDescent="0.2">
      <c r="B26" s="5" t="s">
        <v>42</v>
      </c>
      <c r="C26" s="4"/>
      <c r="D26" s="9"/>
      <c r="E26" s="9"/>
      <c r="F26" s="9"/>
      <c r="G26" s="9"/>
      <c r="H26" s="20"/>
    </row>
    <row r="27" spans="2:10" x14ac:dyDescent="0.2">
      <c r="B27" s="21"/>
      <c r="C27" s="4" t="s">
        <v>43</v>
      </c>
      <c r="D27" s="9">
        <v>0</v>
      </c>
      <c r="E27" s="9">
        <v>0</v>
      </c>
      <c r="F27" s="9">
        <v>0</v>
      </c>
      <c r="G27" s="9">
        <v>0</v>
      </c>
      <c r="H27" s="20">
        <f>'Depriciation &amp;Salvage Schedule'!C22</f>
        <v>8863.2000000000007</v>
      </c>
    </row>
    <row r="28" spans="2:10" x14ac:dyDescent="0.2">
      <c r="B28" s="21"/>
      <c r="C28" s="4" t="s">
        <v>44</v>
      </c>
      <c r="D28" s="9">
        <v>0</v>
      </c>
      <c r="E28" s="9">
        <v>0</v>
      </c>
      <c r="F28" s="9">
        <v>0</v>
      </c>
      <c r="G28" s="9">
        <v>0</v>
      </c>
      <c r="H28" s="20">
        <f>'Depriciation &amp;Salvage Schedule'!D22</f>
        <v>1744</v>
      </c>
    </row>
    <row r="29" spans="2:10" x14ac:dyDescent="0.2">
      <c r="B29" s="22"/>
      <c r="C29" s="10" t="s">
        <v>51</v>
      </c>
      <c r="D29" s="23">
        <f>SUM(D27:D28)</f>
        <v>0</v>
      </c>
      <c r="E29" s="23">
        <f>SUM(E27:E28)</f>
        <v>0</v>
      </c>
      <c r="F29" s="23">
        <f>SUM(F27:F28)</f>
        <v>0</v>
      </c>
      <c r="G29" s="23">
        <f>SUM(G27:G28)</f>
        <v>0</v>
      </c>
      <c r="H29" s="23">
        <f>SUM(H27:H28)</f>
        <v>10607.2</v>
      </c>
    </row>
    <row r="30" spans="2:10" ht="17" thickBot="1" x14ac:dyDescent="0.25">
      <c r="B30" s="24" t="s">
        <v>45</v>
      </c>
      <c r="C30" s="25"/>
      <c r="D30" s="26">
        <f>D7+D20+D24+D29</f>
        <v>-26000</v>
      </c>
      <c r="E30" s="26">
        <f>E7+E20+E24+E29</f>
        <v>6582.4</v>
      </c>
      <c r="F30" s="26">
        <f>F7+F20+F24+F29</f>
        <v>7194.3999999999987</v>
      </c>
      <c r="G30" s="26">
        <f>G7+G20+G24+G29</f>
        <v>6947.7919999999958</v>
      </c>
      <c r="H30" s="27">
        <f>H7+H20+H24+H29</f>
        <v>23998.849600000001</v>
      </c>
    </row>
    <row r="32" spans="2:10" x14ac:dyDescent="0.2">
      <c r="D32" s="40" t="s">
        <v>61</v>
      </c>
      <c r="E32" s="40" t="s">
        <v>62</v>
      </c>
      <c r="F32" s="40" t="s">
        <v>66</v>
      </c>
      <c r="G32" s="40" t="s">
        <v>67</v>
      </c>
      <c r="H32" s="41" t="s">
        <v>63</v>
      </c>
    </row>
    <row r="34" spans="7:8" ht="17" thickBot="1" x14ac:dyDescent="0.25"/>
    <row r="35" spans="7:8" x14ac:dyDescent="0.2">
      <c r="G35" s="42" t="s">
        <v>64</v>
      </c>
      <c r="H35" s="43">
        <f>NPV(12%, E30:H30)+D30</f>
        <v>5809.4783830304914</v>
      </c>
    </row>
    <row r="36" spans="7:8" ht="17" thickBot="1" x14ac:dyDescent="0.25">
      <c r="G36" s="44" t="s">
        <v>65</v>
      </c>
      <c r="H36" s="45">
        <f>IRR(D30:H30)</f>
        <v>0.20123269713385006</v>
      </c>
    </row>
  </sheetData>
  <pageMargins left="0.75" right="0.75" top="1" bottom="1" header="0.5" footer="0.5"/>
  <pageSetup paperSize="9" orientation="portrait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"/>
  <dimension ref="A2:H22"/>
  <sheetViews>
    <sheetView zoomScale="150" zoomScaleNormal="150" zoomScalePageLayoutView="150" workbookViewId="0">
      <selection activeCell="C22" sqref="C22"/>
    </sheetView>
  </sheetViews>
  <sheetFormatPr baseColWidth="10" defaultColWidth="11" defaultRowHeight="16" x14ac:dyDescent="0.2"/>
  <cols>
    <col min="2" max="2" width="36.83203125" bestFit="1" customWidth="1"/>
  </cols>
  <sheetData>
    <row r="2" spans="1:8" x14ac:dyDescent="0.2">
      <c r="B2" s="2" t="s">
        <v>16</v>
      </c>
      <c r="C2" s="4">
        <v>2009</v>
      </c>
      <c r="D2" s="4">
        <v>2010</v>
      </c>
      <c r="E2" s="4">
        <v>2011</v>
      </c>
      <c r="F2" s="4">
        <v>2012</v>
      </c>
    </row>
    <row r="3" spans="1:8" x14ac:dyDescent="0.2">
      <c r="B3" s="4"/>
      <c r="G3" t="s">
        <v>56</v>
      </c>
    </row>
    <row r="4" spans="1:8" x14ac:dyDescent="0.2">
      <c r="A4">
        <v>12000</v>
      </c>
      <c r="B4" s="4" t="s">
        <v>17</v>
      </c>
      <c r="C4" s="6">
        <v>1.2999999999999999E-2</v>
      </c>
      <c r="D4" s="6">
        <v>2.5999999999999999E-2</v>
      </c>
      <c r="E4" s="6">
        <v>2.5999999999999999E-2</v>
      </c>
      <c r="F4" s="6">
        <v>2.5999999999999999E-2</v>
      </c>
      <c r="H4" s="34"/>
    </row>
    <row r="5" spans="1:8" x14ac:dyDescent="0.2">
      <c r="B5" s="4" t="s">
        <v>19</v>
      </c>
      <c r="C5" s="4">
        <f>C4*$A$4</f>
        <v>156</v>
      </c>
      <c r="D5" s="4">
        <f t="shared" ref="D5:F5" si="0">D4*$A$4</f>
        <v>312</v>
      </c>
      <c r="E5" s="4">
        <f t="shared" si="0"/>
        <v>312</v>
      </c>
      <c r="F5" s="4">
        <f t="shared" si="0"/>
        <v>312</v>
      </c>
      <c r="G5" s="36">
        <f>A4-SUM(C5:F5)</f>
        <v>10908</v>
      </c>
    </row>
    <row r="6" spans="1:8" x14ac:dyDescent="0.2">
      <c r="B6" s="4" t="s">
        <v>20</v>
      </c>
      <c r="C6" s="4"/>
      <c r="D6" s="4"/>
      <c r="E6" s="4"/>
      <c r="F6" s="2"/>
    </row>
    <row r="8" spans="1:8" x14ac:dyDescent="0.2">
      <c r="A8">
        <v>8000</v>
      </c>
      <c r="B8" s="4" t="s">
        <v>18</v>
      </c>
      <c r="C8" s="3">
        <v>0.2</v>
      </c>
      <c r="D8" s="3">
        <v>0.32</v>
      </c>
      <c r="E8" s="3">
        <v>0.19</v>
      </c>
      <c r="F8" s="3">
        <v>0.12</v>
      </c>
    </row>
    <row r="9" spans="1:8" x14ac:dyDescent="0.2">
      <c r="B9" s="4" t="s">
        <v>21</v>
      </c>
      <c r="C9" s="29">
        <f>C8*$A$8</f>
        <v>1600</v>
      </c>
      <c r="D9" s="29">
        <f t="shared" ref="D9:F9" si="1">D8*$A$8</f>
        <v>2560</v>
      </c>
      <c r="E9" s="29">
        <f t="shared" si="1"/>
        <v>1520</v>
      </c>
      <c r="F9" s="29">
        <f t="shared" si="1"/>
        <v>960</v>
      </c>
      <c r="G9" s="36">
        <f>A8-SUM(C9:F9)</f>
        <v>1360</v>
      </c>
    </row>
    <row r="10" spans="1:8" x14ac:dyDescent="0.2">
      <c r="B10" s="4" t="s">
        <v>22</v>
      </c>
      <c r="C10" s="4"/>
      <c r="D10" s="4"/>
      <c r="E10" s="4"/>
      <c r="F10" s="4"/>
    </row>
    <row r="16" spans="1:8" x14ac:dyDescent="0.2">
      <c r="B16" s="2" t="s">
        <v>23</v>
      </c>
      <c r="C16" s="4" t="s">
        <v>46</v>
      </c>
      <c r="D16" s="4" t="s">
        <v>31</v>
      </c>
    </row>
    <row r="17" spans="2:6" x14ac:dyDescent="0.2">
      <c r="B17" s="4"/>
      <c r="C17" s="4"/>
      <c r="D17" s="4"/>
    </row>
    <row r="18" spans="2:6" x14ac:dyDescent="0.2">
      <c r="B18" s="4" t="s">
        <v>24</v>
      </c>
      <c r="C18" s="35">
        <v>7500</v>
      </c>
      <c r="D18" s="35">
        <v>2000</v>
      </c>
      <c r="E18" t="s">
        <v>57</v>
      </c>
      <c r="F18" t="s">
        <v>59</v>
      </c>
    </row>
    <row r="19" spans="2:6" x14ac:dyDescent="0.2">
      <c r="B19" s="4" t="s">
        <v>25</v>
      </c>
      <c r="C19" s="10">
        <f>G5</f>
        <v>10908</v>
      </c>
      <c r="D19" s="10">
        <f>G9</f>
        <v>1360</v>
      </c>
      <c r="E19" t="s">
        <v>58</v>
      </c>
      <c r="F19" t="s">
        <v>60</v>
      </c>
    </row>
    <row r="20" spans="2:6" x14ac:dyDescent="0.2">
      <c r="B20" s="2" t="s">
        <v>26</v>
      </c>
      <c r="C20" s="13">
        <f>C18-C19</f>
        <v>-3408</v>
      </c>
      <c r="D20" s="13">
        <f>D18-D19</f>
        <v>640</v>
      </c>
      <c r="F20" t="s">
        <v>60</v>
      </c>
    </row>
    <row r="21" spans="2:6" x14ac:dyDescent="0.2">
      <c r="B21" s="4" t="s">
        <v>27</v>
      </c>
      <c r="C21" s="35">
        <f>C20*0.4</f>
        <v>-1363.2</v>
      </c>
      <c r="D21" s="35">
        <f>0.4*D20</f>
        <v>256</v>
      </c>
      <c r="F21" s="39" t="s">
        <v>59</v>
      </c>
    </row>
    <row r="22" spans="2:6" x14ac:dyDescent="0.2">
      <c r="B22" s="4" t="s">
        <v>28</v>
      </c>
      <c r="C22" s="29">
        <f>C18-C21</f>
        <v>8863.2000000000007</v>
      </c>
      <c r="D22" s="29">
        <f>D18-D21</f>
        <v>1744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Input Data</vt:lpstr>
      <vt:lpstr>Proj. N'Cash Flow</vt:lpstr>
      <vt:lpstr>Depriciation &amp;Salvage Schedule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</dc:creator>
  <cp:lastModifiedBy>Mohammad Shameem Jawed</cp:lastModifiedBy>
  <dcterms:created xsi:type="dcterms:W3CDTF">2018-12-02T10:38:03Z</dcterms:created>
  <dcterms:modified xsi:type="dcterms:W3CDTF">2024-11-25T03:34:17Z</dcterms:modified>
</cp:coreProperties>
</file>