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istrator\Downloads\"/>
    </mc:Choice>
  </mc:AlternateContent>
  <bookViews>
    <workbookView xWindow="0" yWindow="0" windowWidth="28800" windowHeight="12435" activeTab="1"/>
  </bookViews>
  <sheets>
    <sheet name="Sheet1" sheetId="1" r:id="rId1"/>
    <sheet name="Sheet2" sheetId="2" r:id="rId2"/>
    <sheet name="Sheet4" sheetId="4" r:id="rId3"/>
  </sheets>
  <definedNames>
    <definedName name="solver_adj" localSheetId="0" hidden="1">Sheet1!$D$16:$D$26</definedName>
    <definedName name="solver_adj" localSheetId="1" hidden="1">Sheet2!$F$2:$F$8</definedName>
    <definedName name="solver_cvg" localSheetId="0" hidden="1">0.0001</definedName>
    <definedName name="solver_cvg" localSheetId="1" hidden="1">0.0001</definedName>
    <definedName name="solver_drv" localSheetId="0" hidden="1">2</definedName>
    <definedName name="solver_drv" localSheetId="1" hidden="1">1</definedName>
    <definedName name="solver_eng" localSheetId="0" hidden="1">1</definedName>
    <definedName name="solver_eng" localSheetId="1" hidden="1">3</definedName>
    <definedName name="solver_est" localSheetId="0" hidden="1">1</definedName>
    <definedName name="solver_est" localSheetId="1" hidden="1">1</definedName>
    <definedName name="solver_itr" localSheetId="0" hidden="1">2147483647</definedName>
    <definedName name="solver_itr" localSheetId="1" hidden="1">2147483647</definedName>
    <definedName name="solver_lhs1" localSheetId="0" hidden="1">Sheet1!$D$16</definedName>
    <definedName name="solver_lhs1" localSheetId="1" hidden="1">Sheet2!$E$13</definedName>
    <definedName name="solver_lhs10" localSheetId="1" hidden="1">Sheet2!$C$2:$C$6</definedName>
    <definedName name="solver_lhs11" localSheetId="1" hidden="1">Sheet2!$C$2:$C$6</definedName>
    <definedName name="solver_lhs12" localSheetId="1" hidden="1">Sheet2!$C$2:$C$6</definedName>
    <definedName name="solver_lhs13" localSheetId="1" hidden="1">Sheet2!$C$2:$C$6</definedName>
    <definedName name="solver_lhs14" localSheetId="1" hidden="1">Sheet2!$C$2:$C$6</definedName>
    <definedName name="solver_lhs2" localSheetId="0" hidden="1">Sheet1!$D$16</definedName>
    <definedName name="solver_lhs2" localSheetId="1" hidden="1">Sheet2!$F$2:$F$8</definedName>
    <definedName name="solver_lhs3" localSheetId="0" hidden="1">Sheet1!$D$17</definedName>
    <definedName name="solver_lhs3" localSheetId="1" hidden="1">Sheet2!$F$2:$F$8</definedName>
    <definedName name="solver_lhs4" localSheetId="0" hidden="1">Sheet1!$D$17</definedName>
    <definedName name="solver_lhs4" localSheetId="1" hidden="1">Sheet2!$C$10</definedName>
    <definedName name="solver_lhs5" localSheetId="0" hidden="1">Sheet1!$D$18</definedName>
    <definedName name="solver_lhs5" localSheetId="1" hidden="1">Sheet2!$C$10</definedName>
    <definedName name="solver_lhs6" localSheetId="0" hidden="1">Sheet1!$D$18</definedName>
    <definedName name="solver_lhs6" localSheetId="1" hidden="1">Sheet2!$C$10</definedName>
    <definedName name="solver_lhs7" localSheetId="1" hidden="1">Sheet2!$C$10</definedName>
    <definedName name="solver_lhs8" localSheetId="1" hidden="1">Sheet2!$C$10</definedName>
    <definedName name="solver_lhs9" localSheetId="1" hidden="1">Sheet2!$C$10</definedName>
    <definedName name="solver_mip" localSheetId="0" hidden="1">2147483647</definedName>
    <definedName name="solver_mip" localSheetId="1" hidden="1">2147483647</definedName>
    <definedName name="solver_mni" localSheetId="0" hidden="1">30</definedName>
    <definedName name="solver_mni" localSheetId="1" hidden="1">30</definedName>
    <definedName name="solver_mrt" localSheetId="0" hidden="1">0.075</definedName>
    <definedName name="solver_mrt" localSheetId="1" hidden="1">0.075</definedName>
    <definedName name="solver_msl" localSheetId="0" hidden="1">2</definedName>
    <definedName name="solver_msl" localSheetId="1" hidden="1">2</definedName>
    <definedName name="solver_neg" localSheetId="0" hidden="1">1</definedName>
    <definedName name="solver_neg" localSheetId="1" hidden="1">1</definedName>
    <definedName name="solver_nod" localSheetId="0" hidden="1">2147483647</definedName>
    <definedName name="solver_nod" localSheetId="1" hidden="1">2147483647</definedName>
    <definedName name="solver_num" localSheetId="0" hidden="1">6</definedName>
    <definedName name="solver_num" localSheetId="1" hidden="1">2</definedName>
    <definedName name="solver_nwt" localSheetId="0" hidden="1">1</definedName>
    <definedName name="solver_nwt" localSheetId="1" hidden="1">1</definedName>
    <definedName name="solver_opt" localSheetId="0" hidden="1">Sheet1!$L$26</definedName>
    <definedName name="solver_opt" localSheetId="1" hidden="1">Sheet2!$D$13</definedName>
    <definedName name="solver_pre" localSheetId="0" hidden="1">0.000001</definedName>
    <definedName name="solver_pre" localSheetId="1" hidden="1">0.000001</definedName>
    <definedName name="solver_rbv" localSheetId="0" hidden="1">2</definedName>
    <definedName name="solver_rbv" localSheetId="1" hidden="1">1</definedName>
    <definedName name="solver_rel1" localSheetId="0" hidden="1">1</definedName>
    <definedName name="solver_rel1" localSheetId="1" hidden="1">2</definedName>
    <definedName name="solver_rel10" localSheetId="1" hidden="1">3</definedName>
    <definedName name="solver_rel11" localSheetId="1" hidden="1">3</definedName>
    <definedName name="solver_rel12" localSheetId="1" hidden="1">3</definedName>
    <definedName name="solver_rel13" localSheetId="1" hidden="1">3</definedName>
    <definedName name="solver_rel14" localSheetId="1" hidden="1">3</definedName>
    <definedName name="solver_rel2" localSheetId="0" hidden="1">3</definedName>
    <definedName name="solver_rel2" localSheetId="1" hidden="1">5</definedName>
    <definedName name="solver_rel3" localSheetId="0" hidden="1">1</definedName>
    <definedName name="solver_rel3" localSheetId="1" hidden="1">5</definedName>
    <definedName name="solver_rel4" localSheetId="0" hidden="1">3</definedName>
    <definedName name="solver_rel4" localSheetId="1" hidden="1">1</definedName>
    <definedName name="solver_rel5" localSheetId="0" hidden="1">1</definedName>
    <definedName name="solver_rel5" localSheetId="1" hidden="1">1</definedName>
    <definedName name="solver_rel6" localSheetId="0" hidden="1">3</definedName>
    <definedName name="solver_rel6" localSheetId="1" hidden="1">1</definedName>
    <definedName name="solver_rel7" localSheetId="1" hidden="1">1</definedName>
    <definedName name="solver_rel8" localSheetId="1" hidden="1">1</definedName>
    <definedName name="solver_rel9" localSheetId="1" hidden="1">1</definedName>
    <definedName name="solver_rhs1" localSheetId="0" hidden="1">Sheet1!$B$16</definedName>
    <definedName name="solver_rhs1" localSheetId="1" hidden="1">5</definedName>
    <definedName name="solver_rhs10" localSheetId="1" hidden="1">0</definedName>
    <definedName name="solver_rhs11" localSheetId="1" hidden="1">0</definedName>
    <definedName name="solver_rhs12" localSheetId="1" hidden="1">0</definedName>
    <definedName name="solver_rhs13" localSheetId="1" hidden="1">0</definedName>
    <definedName name="solver_rhs14" localSheetId="1" hidden="1">0</definedName>
    <definedName name="solver_rhs2" localSheetId="0" hidden="1">Sheet1!$F$16</definedName>
    <definedName name="solver_rhs2" localSheetId="1" hidden="1">"binary"</definedName>
    <definedName name="solver_rhs3" localSheetId="0" hidden="1">Sheet1!$B$17</definedName>
    <definedName name="solver_rhs3" localSheetId="1" hidden="1">"binary"</definedName>
    <definedName name="solver_rhs4" localSheetId="0" hidden="1">Sheet1!$F$17</definedName>
    <definedName name="solver_rhs4" localSheetId="1" hidden="1">35</definedName>
    <definedName name="solver_rhs5" localSheetId="0" hidden="1">Sheet1!$B$18</definedName>
    <definedName name="solver_rhs5" localSheetId="1" hidden="1">35</definedName>
    <definedName name="solver_rhs6" localSheetId="0" hidden="1">Sheet1!$F$18</definedName>
    <definedName name="solver_rhs6" localSheetId="1" hidden="1">35</definedName>
    <definedName name="solver_rhs7" localSheetId="1" hidden="1">35</definedName>
    <definedName name="solver_rhs8" localSheetId="1" hidden="1">35</definedName>
    <definedName name="solver_rhs9" localSheetId="1" hidden="1">35</definedName>
    <definedName name="solver_rlx" localSheetId="0" hidden="1">2</definedName>
    <definedName name="solver_rlx" localSheetId="1" hidden="1">2</definedName>
    <definedName name="solver_rsd" localSheetId="0" hidden="1">0</definedName>
    <definedName name="solver_rsd" localSheetId="1" hidden="1">0</definedName>
    <definedName name="solver_scl" localSheetId="0" hidden="1">2</definedName>
    <definedName name="solver_scl" localSheetId="1" hidden="1">1</definedName>
    <definedName name="solver_sho" localSheetId="0" hidden="1">2</definedName>
    <definedName name="solver_sho" localSheetId="1" hidden="1">2</definedName>
    <definedName name="solver_ssz" localSheetId="0" hidden="1">100</definedName>
    <definedName name="solver_ssz" localSheetId="1" hidden="1">100</definedName>
    <definedName name="solver_tim" localSheetId="0" hidden="1">2147483647</definedName>
    <definedName name="solver_tim" localSheetId="1" hidden="1">2147483647</definedName>
    <definedName name="solver_tol" localSheetId="0" hidden="1">0.01</definedName>
    <definedName name="solver_tol" localSheetId="1" hidden="1">0.01</definedName>
    <definedName name="solver_typ" localSheetId="0" hidden="1">2</definedName>
    <definedName name="solver_typ" localSheetId="1" hidden="1">2</definedName>
    <definedName name="solver_val" localSheetId="0" hidden="1">0</definedName>
    <definedName name="solver_val" localSheetId="1" hidden="1">0</definedName>
    <definedName name="solver_ver" localSheetId="0" hidden="1">3</definedName>
    <definedName name="solver_ver" localSheetId="1" hidden="1">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26" i="1" l="1"/>
  <c r="K19" i="1"/>
  <c r="M24" i="1"/>
  <c r="O24" i="1"/>
  <c r="K13" i="1"/>
  <c r="I2" i="1"/>
  <c r="D13" i="2" l="1"/>
  <c r="E8" i="2"/>
  <c r="E7" i="2"/>
  <c r="E6" i="2"/>
  <c r="E5" i="2"/>
  <c r="E4" i="2"/>
  <c r="E3" i="2"/>
  <c r="G17" i="1"/>
  <c r="G18" i="1"/>
  <c r="G19" i="1"/>
  <c r="G20" i="1"/>
  <c r="G21" i="1"/>
  <c r="G22" i="1"/>
  <c r="G23" i="1"/>
  <c r="G24" i="1"/>
  <c r="G25" i="1"/>
  <c r="G26" i="1"/>
  <c r="G16" i="1"/>
  <c r="L26" i="1"/>
  <c r="F26" i="1"/>
  <c r="F18" i="1"/>
  <c r="F19" i="1"/>
  <c r="F20" i="1"/>
  <c r="F21" i="1"/>
  <c r="F22" i="1"/>
  <c r="F23" i="1"/>
  <c r="F24" i="1"/>
  <c r="F25" i="1"/>
  <c r="F17" i="1"/>
  <c r="P19" i="1"/>
  <c r="P2" i="1"/>
  <c r="N2" i="1"/>
  <c r="K12" i="1"/>
  <c r="N12" i="1" s="1"/>
  <c r="J4" i="1"/>
  <c r="K4" i="1" s="1"/>
  <c r="J3" i="1"/>
  <c r="K3" i="1" s="1"/>
  <c r="I3" i="1"/>
  <c r="I4" i="1"/>
  <c r="I5" i="1"/>
  <c r="I6" i="1"/>
  <c r="I7" i="1"/>
  <c r="I8" i="1"/>
  <c r="I9" i="1"/>
  <c r="I10" i="1"/>
  <c r="I11" i="1"/>
  <c r="I12" i="1"/>
  <c r="H3" i="1"/>
  <c r="H4" i="1"/>
  <c r="L4" i="1" s="1"/>
  <c r="H5" i="1"/>
  <c r="L5" i="1" s="1"/>
  <c r="H6" i="1"/>
  <c r="L6" i="1" s="1"/>
  <c r="H7" i="1"/>
  <c r="L7" i="1" s="1"/>
  <c r="M3" i="1" s="1"/>
  <c r="H8" i="1"/>
  <c r="L8" i="1" s="1"/>
  <c r="H9" i="1"/>
  <c r="L9" i="1" s="1"/>
  <c r="H10" i="1"/>
  <c r="L10" i="1" s="1"/>
  <c r="H11" i="1"/>
  <c r="K11" i="1" s="1"/>
  <c r="H12" i="1"/>
  <c r="H2" i="1"/>
  <c r="K8" i="1" l="1"/>
  <c r="N8" i="1" s="1"/>
  <c r="N11" i="1"/>
  <c r="L11" i="1"/>
  <c r="E13" i="2"/>
  <c r="L3" i="1"/>
  <c r="N3" i="1" s="1"/>
  <c r="J5" i="1"/>
  <c r="K5" i="1" s="1"/>
  <c r="N4" i="1"/>
  <c r="K9" i="1"/>
  <c r="N9" i="1" s="1"/>
  <c r="K10" i="1"/>
  <c r="N10" i="1" s="1"/>
  <c r="J6" i="1" l="1"/>
  <c r="K6" i="1" s="1"/>
  <c r="N5" i="1"/>
  <c r="N6" i="1" l="1"/>
  <c r="J7" i="1"/>
  <c r="K7" i="1" s="1"/>
  <c r="N7" i="1" s="1"/>
</calcChain>
</file>

<file path=xl/sharedStrings.xml><?xml version="1.0" encoding="utf-8"?>
<sst xmlns="http://schemas.openxmlformats.org/spreadsheetml/2006/main" count="93" uniqueCount="53">
  <si>
    <t>Task</t>
  </si>
  <si>
    <t>Description</t>
  </si>
  <si>
    <t xml:space="preserve">Most optimistic </t>
  </si>
  <si>
    <t>Most likely</t>
  </si>
  <si>
    <t>Most pessimistic</t>
  </si>
  <si>
    <t>IP</t>
  </si>
  <si>
    <t>A</t>
  </si>
  <si>
    <t>B</t>
  </si>
  <si>
    <t>C</t>
  </si>
  <si>
    <t>D</t>
  </si>
  <si>
    <t>E</t>
  </si>
  <si>
    <t>F</t>
  </si>
  <si>
    <t>G</t>
  </si>
  <si>
    <t>H</t>
  </si>
  <si>
    <t>I</t>
  </si>
  <si>
    <t>J</t>
  </si>
  <si>
    <t>K</t>
  </si>
  <si>
    <t>-</t>
  </si>
  <si>
    <t>B,E</t>
  </si>
  <si>
    <t>C,E</t>
  </si>
  <si>
    <t>F,G,H,I</t>
  </si>
  <si>
    <t>Normal Cost</t>
  </si>
  <si>
    <t>Crash Time</t>
  </si>
  <si>
    <t>Crash Cost</t>
  </si>
  <si>
    <t>Variance</t>
  </si>
  <si>
    <t>Variance = (Most pessimistic time - Most optimistic time)^2/36</t>
  </si>
  <si>
    <t>Earliest start time</t>
  </si>
  <si>
    <t>Earliest finish time</t>
  </si>
  <si>
    <t>Latest start time</t>
  </si>
  <si>
    <t>Latest finish time</t>
  </si>
  <si>
    <t>Slack</t>
  </si>
  <si>
    <t>Total slack is calculated as the smaller value of the Late Finish minus the Early Finish field, and the Late Start minus the Early Start field.</t>
  </si>
  <si>
    <t>To determine probability that project can be completed in 35 weeks, we need to know the variance of the project. The variance of the project is the sum of variances of the activities that are on critical path</t>
  </si>
  <si>
    <t>The variance of critical path is 7.2 weeks</t>
  </si>
  <si>
    <t>SQRT</t>
  </si>
  <si>
    <t>DEADLINE</t>
  </si>
  <si>
    <t>EXPECTED COMPLETION</t>
  </si>
  <si>
    <t>3.01 Percent proabability that project can be completed in 35 weeks</t>
  </si>
  <si>
    <t>Normal time</t>
  </si>
  <si>
    <t>Minimum</t>
  </si>
  <si>
    <t>Expected</t>
  </si>
  <si>
    <t xml:space="preserve">33 weeks is minimum completion time  </t>
  </si>
  <si>
    <t>Extra</t>
  </si>
  <si>
    <t>Slack time is the amount of time a task can delay without delaying the project deadline</t>
  </si>
  <si>
    <t>The level of volatility of the time required to carry an activity from the average time</t>
  </si>
  <si>
    <t>Normal time-crash time</t>
  </si>
  <si>
    <t>Normal time (expected) = (Most optimistic time + 4* Most likely time + Most pessimistic time)/6</t>
  </si>
  <si>
    <t>Maximum crash days 
Normal time - crash time</t>
  </si>
  <si>
    <t>Critical path - ACDEFJK</t>
  </si>
  <si>
    <t>Crash cost</t>
  </si>
  <si>
    <t>Variance of critical pat</t>
  </si>
  <si>
    <t>7 weeks</t>
  </si>
  <si>
    <t>crash days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</si>
</sst>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sz val="11"/>
      <color rgb="FF1E1E1E"/>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4">
    <xf numFmtId="0" fontId="0" fillId="0" borderId="0" xfId="0"/>
    <xf numFmtId="0" fontId="0" fillId="0" borderId="0" xfId="0" applyAlignment="1">
      <alignment horizontal="center"/>
    </xf>
    <xf numFmtId="0" fontId="1" fillId="0" borderId="0" xfId="0" applyFont="1" applyAlignment="1">
      <alignment horizontal="center"/>
    </xf>
    <xf numFmtId="0" fontId="1" fillId="0" borderId="1" xfId="0" applyFont="1" applyBorder="1" applyAlignment="1">
      <alignment horizontal="center"/>
    </xf>
    <xf numFmtId="0" fontId="1" fillId="0" borderId="1" xfId="0" applyFont="1" applyBorder="1"/>
    <xf numFmtId="0" fontId="1" fillId="0" borderId="0" xfId="0" applyFont="1"/>
    <xf numFmtId="2" fontId="0" fillId="0" borderId="0" xfId="0" applyNumberFormat="1"/>
    <xf numFmtId="0" fontId="0" fillId="0" borderId="1" xfId="0" applyBorder="1"/>
    <xf numFmtId="2" fontId="0" fillId="0" borderId="1" xfId="0" applyNumberFormat="1" applyBorder="1"/>
    <xf numFmtId="1" fontId="0" fillId="0" borderId="1" xfId="0" applyNumberFormat="1" applyBorder="1"/>
    <xf numFmtId="2" fontId="0" fillId="0" borderId="0" xfId="0" applyNumberFormat="1" applyAlignment="1">
      <alignment horizontal="center"/>
    </xf>
    <xf numFmtId="0" fontId="2" fillId="0" borderId="0" xfId="0" applyFont="1"/>
    <xf numFmtId="0" fontId="1" fillId="0" borderId="0" xfId="0" applyFont="1" applyAlignment="1">
      <alignment horizontal="center" wrapText="1"/>
    </xf>
    <xf numFmtId="2" fontId="0" fillId="0" borderId="2" xfId="0" applyNumberForma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6"/>
  <sheetViews>
    <sheetView zoomScale="85" zoomScaleNormal="85" workbookViewId="0">
      <selection activeCell="L4" sqref="L4"/>
    </sheetView>
  </sheetViews>
  <sheetFormatPr defaultRowHeight="15" x14ac:dyDescent="0.25"/>
  <cols>
    <col min="2" max="2" width="10.28515625" bestFit="1" customWidth="1"/>
    <col min="3" max="3" width="14.28515625" style="1" bestFit="1" customWidth="1"/>
    <col min="4" max="4" width="17.28515625" style="1" customWidth="1"/>
    <col min="5" max="5" width="14.5703125" style="1" bestFit="1" customWidth="1"/>
    <col min="6" max="6" width="21.7109375" customWidth="1"/>
    <col min="8" max="8" width="12.140625" customWidth="1"/>
    <col min="10" max="10" width="17" customWidth="1"/>
    <col min="11" max="11" width="17.5703125" customWidth="1"/>
    <col min="12" max="12" width="19.28515625" customWidth="1"/>
    <col min="13" max="13" width="22.7109375" customWidth="1"/>
  </cols>
  <sheetData>
    <row r="1" spans="1:18" x14ac:dyDescent="0.25">
      <c r="A1" s="3" t="s">
        <v>0</v>
      </c>
      <c r="B1" s="4" t="s">
        <v>1</v>
      </c>
      <c r="C1" s="4" t="s">
        <v>2</v>
      </c>
      <c r="D1" s="4" t="s">
        <v>3</v>
      </c>
      <c r="E1" s="4" t="s">
        <v>4</v>
      </c>
      <c r="F1" s="4" t="s">
        <v>5</v>
      </c>
      <c r="H1" s="4" t="s">
        <v>38</v>
      </c>
      <c r="I1" s="4" t="s">
        <v>24</v>
      </c>
      <c r="J1" s="4" t="s">
        <v>26</v>
      </c>
      <c r="K1" s="4" t="s">
        <v>27</v>
      </c>
      <c r="L1" s="4" t="s">
        <v>28</v>
      </c>
      <c r="M1" s="4" t="s">
        <v>29</v>
      </c>
      <c r="N1" s="4" t="s">
        <v>30</v>
      </c>
      <c r="R1" s="5" t="s">
        <v>46</v>
      </c>
    </row>
    <row r="2" spans="1:18" x14ac:dyDescent="0.25">
      <c r="A2" s="3" t="s">
        <v>6</v>
      </c>
      <c r="B2" s="3"/>
      <c r="C2" s="3">
        <v>2</v>
      </c>
      <c r="D2" s="3">
        <v>3</v>
      </c>
      <c r="E2" s="3">
        <v>4</v>
      </c>
      <c r="F2" s="3" t="s">
        <v>17</v>
      </c>
      <c r="H2" s="8">
        <f>(C2+4*D2+E2)/6</f>
        <v>3</v>
      </c>
      <c r="I2" s="8">
        <f>(E2-C2)^2/36</f>
        <v>0.1111111111111111</v>
      </c>
      <c r="J2" s="7">
        <v>0</v>
      </c>
      <c r="K2" s="7">
        <v>3</v>
      </c>
      <c r="L2" s="7">
        <v>0</v>
      </c>
      <c r="M2" s="7">
        <v>3</v>
      </c>
      <c r="N2" s="9">
        <f>MIN(M2-K2,L2-J2)</f>
        <v>0</v>
      </c>
      <c r="P2" s="6">
        <f>0.11+0.44+2.78+0.25+0.11+3.36+0.11</f>
        <v>7.16</v>
      </c>
      <c r="R2" t="s">
        <v>25</v>
      </c>
    </row>
    <row r="3" spans="1:18" x14ac:dyDescent="0.25">
      <c r="A3" s="3" t="s">
        <v>7</v>
      </c>
      <c r="B3" s="3"/>
      <c r="C3" s="3">
        <v>4</v>
      </c>
      <c r="D3" s="3">
        <v>7</v>
      </c>
      <c r="E3" s="3">
        <v>10</v>
      </c>
      <c r="F3" s="3" t="s">
        <v>6</v>
      </c>
      <c r="H3" s="8">
        <f t="shared" ref="H3:H12" si="0">(C3+4*D3+E3)/6</f>
        <v>7</v>
      </c>
      <c r="I3" s="8">
        <f t="shared" ref="I3:I12" si="1">(E3-C3)^2/36</f>
        <v>1</v>
      </c>
      <c r="J3" s="7">
        <f>K2</f>
        <v>3</v>
      </c>
      <c r="K3" s="7">
        <f>SUM(J3+H3)</f>
        <v>10</v>
      </c>
      <c r="L3" s="8">
        <f>M3-H3</f>
        <v>19.5</v>
      </c>
      <c r="M3" s="8">
        <f>L7</f>
        <v>26.5</v>
      </c>
      <c r="N3" s="9">
        <f t="shared" ref="N3:N12" si="2">MIN(M3-K3,L3-J3)</f>
        <v>16.5</v>
      </c>
      <c r="R3" t="s">
        <v>44</v>
      </c>
    </row>
    <row r="4" spans="1:18" x14ac:dyDescent="0.25">
      <c r="A4" s="3" t="s">
        <v>8</v>
      </c>
      <c r="B4" s="4"/>
      <c r="C4" s="3">
        <v>5</v>
      </c>
      <c r="D4" s="3">
        <v>6</v>
      </c>
      <c r="E4" s="3">
        <v>9</v>
      </c>
      <c r="F4" s="3" t="s">
        <v>6</v>
      </c>
      <c r="H4" s="8">
        <f t="shared" si="0"/>
        <v>6.333333333333333</v>
      </c>
      <c r="I4" s="8">
        <f t="shared" si="1"/>
        <v>0.44444444444444442</v>
      </c>
      <c r="J4" s="7">
        <f>K2</f>
        <v>3</v>
      </c>
      <c r="K4" s="8">
        <f>J4+H4</f>
        <v>9.3333333333333321</v>
      </c>
      <c r="L4" s="8">
        <f>M4-H4</f>
        <v>2.996666666666667</v>
      </c>
      <c r="M4" s="7">
        <v>9.33</v>
      </c>
      <c r="N4" s="9">
        <f t="shared" si="2"/>
        <v>-3.3333333333329662E-3</v>
      </c>
    </row>
    <row r="5" spans="1:18" x14ac:dyDescent="0.25">
      <c r="A5" s="3" t="s">
        <v>9</v>
      </c>
      <c r="B5" s="4"/>
      <c r="C5" s="3">
        <v>6</v>
      </c>
      <c r="D5" s="3">
        <v>7</v>
      </c>
      <c r="E5" s="3">
        <v>16</v>
      </c>
      <c r="F5" s="3" t="s">
        <v>8</v>
      </c>
      <c r="H5" s="8">
        <f t="shared" si="0"/>
        <v>8.3333333333333339</v>
      </c>
      <c r="I5" s="8">
        <f t="shared" si="1"/>
        <v>2.7777777777777777</v>
      </c>
      <c r="J5" s="8">
        <f>K4</f>
        <v>9.3333333333333321</v>
      </c>
      <c r="K5" s="8">
        <f>J5+H5</f>
        <v>17.666666666666664</v>
      </c>
      <c r="L5" s="8">
        <f>M5-H5</f>
        <v>9.3366666666666678</v>
      </c>
      <c r="M5" s="7">
        <v>17.670000000000002</v>
      </c>
      <c r="N5" s="9">
        <f t="shared" si="2"/>
        <v>3.3333333333356308E-3</v>
      </c>
      <c r="R5" s="11" t="s">
        <v>31</v>
      </c>
    </row>
    <row r="6" spans="1:18" x14ac:dyDescent="0.25">
      <c r="A6" s="3" t="s">
        <v>10</v>
      </c>
      <c r="B6" s="4"/>
      <c r="C6" s="3">
        <v>7</v>
      </c>
      <c r="D6" s="3">
        <v>9</v>
      </c>
      <c r="E6" s="3">
        <v>10</v>
      </c>
      <c r="F6" s="3" t="s">
        <v>9</v>
      </c>
      <c r="H6" s="8">
        <f t="shared" si="0"/>
        <v>8.8333333333333339</v>
      </c>
      <c r="I6" s="8">
        <f t="shared" si="1"/>
        <v>0.25</v>
      </c>
      <c r="J6" s="8">
        <f>K5</f>
        <v>17.666666666666664</v>
      </c>
      <c r="K6" s="8">
        <f>J6+H6</f>
        <v>26.5</v>
      </c>
      <c r="L6" s="8">
        <f>M6-H6</f>
        <v>17.666666666666664</v>
      </c>
      <c r="M6" s="7">
        <v>26.5</v>
      </c>
      <c r="N6" s="9">
        <f t="shared" si="2"/>
        <v>0</v>
      </c>
      <c r="R6" t="s">
        <v>43</v>
      </c>
    </row>
    <row r="7" spans="1:18" x14ac:dyDescent="0.25">
      <c r="A7" s="3" t="s">
        <v>11</v>
      </c>
      <c r="B7" s="4"/>
      <c r="C7" s="3">
        <v>4</v>
      </c>
      <c r="D7" s="3">
        <v>5</v>
      </c>
      <c r="E7" s="3">
        <v>6</v>
      </c>
      <c r="F7" s="3" t="s">
        <v>18</v>
      </c>
      <c r="H7" s="8">
        <f t="shared" si="0"/>
        <v>5</v>
      </c>
      <c r="I7" s="8">
        <f t="shared" si="1"/>
        <v>0.1111111111111111</v>
      </c>
      <c r="J7" s="8">
        <f>K6</f>
        <v>26.5</v>
      </c>
      <c r="K7" s="8">
        <f t="shared" ref="K7:K12" si="3">J7+H7</f>
        <v>31.5</v>
      </c>
      <c r="L7" s="8">
        <f>M7-H7</f>
        <v>26.5</v>
      </c>
      <c r="M7" s="7">
        <v>31.5</v>
      </c>
      <c r="N7" s="9">
        <f t="shared" si="2"/>
        <v>0</v>
      </c>
    </row>
    <row r="8" spans="1:18" x14ac:dyDescent="0.25">
      <c r="A8" s="3" t="s">
        <v>12</v>
      </c>
      <c r="B8" s="4"/>
      <c r="C8" s="3">
        <v>3</v>
      </c>
      <c r="D8" s="3">
        <v>6</v>
      </c>
      <c r="E8" s="3">
        <v>10</v>
      </c>
      <c r="F8" s="3" t="s">
        <v>9</v>
      </c>
      <c r="H8" s="8">
        <f t="shared" si="0"/>
        <v>6.166666666666667</v>
      </c>
      <c r="I8" s="8">
        <f t="shared" si="1"/>
        <v>1.3611111111111112</v>
      </c>
      <c r="J8" s="8">
        <v>17.670000000000002</v>
      </c>
      <c r="K8" s="8">
        <f t="shared" si="3"/>
        <v>23.83666666666667</v>
      </c>
      <c r="L8" s="8">
        <f t="shared" ref="L8:L10" si="4">M8-H8</f>
        <v>25.333333333333332</v>
      </c>
      <c r="M8" s="7">
        <v>31.5</v>
      </c>
      <c r="N8" s="9">
        <f t="shared" si="2"/>
        <v>7.6633333333333304</v>
      </c>
      <c r="R8" t="s">
        <v>48</v>
      </c>
    </row>
    <row r="9" spans="1:18" x14ac:dyDescent="0.25">
      <c r="A9" s="3" t="s">
        <v>13</v>
      </c>
      <c r="B9" s="4"/>
      <c r="C9" s="3">
        <v>2</v>
      </c>
      <c r="D9" s="3">
        <v>4</v>
      </c>
      <c r="E9" s="3">
        <v>7</v>
      </c>
      <c r="F9" s="3" t="s">
        <v>19</v>
      </c>
      <c r="H9" s="8">
        <f t="shared" si="0"/>
        <v>4.166666666666667</v>
      </c>
      <c r="I9" s="8">
        <f t="shared" si="1"/>
        <v>0.69444444444444442</v>
      </c>
      <c r="J9" s="7">
        <v>26.5</v>
      </c>
      <c r="K9" s="8">
        <f t="shared" si="3"/>
        <v>30.666666666666668</v>
      </c>
      <c r="L9" s="8">
        <f t="shared" si="4"/>
        <v>27.333333333333332</v>
      </c>
      <c r="M9" s="7">
        <v>31.5</v>
      </c>
      <c r="N9" s="9">
        <f t="shared" si="2"/>
        <v>0.83333333333333215</v>
      </c>
    </row>
    <row r="10" spans="1:18" x14ac:dyDescent="0.25">
      <c r="A10" s="3" t="s">
        <v>14</v>
      </c>
      <c r="B10" s="4"/>
      <c r="C10" s="3">
        <v>2</v>
      </c>
      <c r="D10" s="3">
        <v>2</v>
      </c>
      <c r="E10" s="3">
        <v>2</v>
      </c>
      <c r="F10" s="3" t="s">
        <v>7</v>
      </c>
      <c r="H10" s="8">
        <f t="shared" si="0"/>
        <v>2</v>
      </c>
      <c r="I10" s="8">
        <f t="shared" si="1"/>
        <v>0</v>
      </c>
      <c r="J10" s="7">
        <v>10</v>
      </c>
      <c r="K10" s="8">
        <f t="shared" si="3"/>
        <v>12</v>
      </c>
      <c r="L10" s="8">
        <f t="shared" si="4"/>
        <v>29.5</v>
      </c>
      <c r="M10" s="7">
        <v>31.5</v>
      </c>
      <c r="N10" s="9">
        <f t="shared" si="2"/>
        <v>19.5</v>
      </c>
    </row>
    <row r="11" spans="1:18" x14ac:dyDescent="0.25">
      <c r="A11" s="3" t="s">
        <v>15</v>
      </c>
      <c r="B11" s="4"/>
      <c r="C11" s="3">
        <v>3</v>
      </c>
      <c r="D11" s="3">
        <v>4</v>
      </c>
      <c r="E11" s="3">
        <v>14</v>
      </c>
      <c r="F11" s="3" t="s">
        <v>20</v>
      </c>
      <c r="H11" s="8">
        <f t="shared" si="0"/>
        <v>5.5</v>
      </c>
      <c r="I11" s="8">
        <f t="shared" si="1"/>
        <v>3.3611111111111112</v>
      </c>
      <c r="J11" s="8">
        <v>31.5</v>
      </c>
      <c r="K11" s="8">
        <f t="shared" si="3"/>
        <v>37</v>
      </c>
      <c r="L11" s="8">
        <f>M11-H11</f>
        <v>31.5</v>
      </c>
      <c r="M11" s="8">
        <v>37</v>
      </c>
      <c r="N11" s="9">
        <f t="shared" si="2"/>
        <v>0</v>
      </c>
    </row>
    <row r="12" spans="1:18" x14ac:dyDescent="0.25">
      <c r="A12" s="3" t="s">
        <v>16</v>
      </c>
      <c r="B12" s="4"/>
      <c r="C12" s="3">
        <v>2</v>
      </c>
      <c r="D12" s="3">
        <v>3</v>
      </c>
      <c r="E12" s="3">
        <v>4</v>
      </c>
      <c r="F12" s="3" t="s">
        <v>15</v>
      </c>
      <c r="H12" s="8">
        <f t="shared" si="0"/>
        <v>3</v>
      </c>
      <c r="I12" s="8">
        <f t="shared" si="1"/>
        <v>0.1111111111111111</v>
      </c>
      <c r="J12" s="8">
        <v>37</v>
      </c>
      <c r="K12" s="8">
        <f t="shared" si="3"/>
        <v>40</v>
      </c>
      <c r="L12" s="7">
        <v>37</v>
      </c>
      <c r="M12" s="7">
        <v>40</v>
      </c>
      <c r="N12" s="9">
        <f t="shared" si="2"/>
        <v>0</v>
      </c>
    </row>
    <row r="13" spans="1:18" x14ac:dyDescent="0.25">
      <c r="K13" s="13">
        <f>MAX(K2:K12)</f>
        <v>40</v>
      </c>
    </row>
    <row r="15" spans="1:18" x14ac:dyDescent="0.25">
      <c r="A15" s="2" t="s">
        <v>0</v>
      </c>
      <c r="B15" s="2" t="s">
        <v>38</v>
      </c>
      <c r="C15" s="2" t="s">
        <v>21</v>
      </c>
      <c r="D15" s="2" t="s">
        <v>22</v>
      </c>
      <c r="E15" s="2" t="s">
        <v>23</v>
      </c>
      <c r="F15" s="2" t="s">
        <v>45</v>
      </c>
      <c r="G15" s="2" t="s">
        <v>42</v>
      </c>
      <c r="H15" s="4" t="s">
        <v>29</v>
      </c>
      <c r="J15" s="2" t="s">
        <v>40</v>
      </c>
      <c r="K15">
        <v>40</v>
      </c>
    </row>
    <row r="16" spans="1:18" x14ac:dyDescent="0.25">
      <c r="A16" s="3" t="s">
        <v>6</v>
      </c>
      <c r="B16">
        <v>3</v>
      </c>
      <c r="C16" s="1">
        <v>10000</v>
      </c>
      <c r="D16" s="1">
        <v>3</v>
      </c>
      <c r="E16" s="1">
        <v>10000</v>
      </c>
      <c r="F16" s="10">
        <v>0</v>
      </c>
      <c r="G16">
        <f t="shared" ref="G16:G26" si="5">E16-C16</f>
        <v>0</v>
      </c>
      <c r="H16" s="7">
        <v>3</v>
      </c>
      <c r="I16" t="s">
        <v>8</v>
      </c>
      <c r="J16" t="s">
        <v>39</v>
      </c>
      <c r="K16" t="s">
        <v>41</v>
      </c>
      <c r="M16" t="s">
        <v>32</v>
      </c>
    </row>
    <row r="17" spans="1:16" x14ac:dyDescent="0.25">
      <c r="A17" s="3" t="s">
        <v>7</v>
      </c>
      <c r="B17">
        <v>7</v>
      </c>
      <c r="C17" s="1">
        <v>20000</v>
      </c>
      <c r="D17" s="1">
        <v>6</v>
      </c>
      <c r="E17" s="1">
        <v>25000</v>
      </c>
      <c r="F17" s="6">
        <f>B17-D17</f>
        <v>1</v>
      </c>
      <c r="G17">
        <f t="shared" si="5"/>
        <v>5000</v>
      </c>
      <c r="H17" s="8">
        <v>26.5</v>
      </c>
      <c r="M17" t="s">
        <v>33</v>
      </c>
    </row>
    <row r="18" spans="1:16" x14ac:dyDescent="0.25">
      <c r="A18" s="3" t="s">
        <v>8</v>
      </c>
      <c r="B18" s="6">
        <v>6.333333333333333</v>
      </c>
      <c r="C18" s="1">
        <v>15000</v>
      </c>
      <c r="D18" s="1">
        <v>5</v>
      </c>
      <c r="E18" s="1">
        <v>30000</v>
      </c>
      <c r="F18" s="6">
        <f t="shared" ref="F18:F25" si="6">B18-D18</f>
        <v>1.333333333333333</v>
      </c>
      <c r="G18">
        <f t="shared" si="5"/>
        <v>15000</v>
      </c>
      <c r="H18" s="7">
        <v>9.33</v>
      </c>
      <c r="I18" t="s">
        <v>8</v>
      </c>
    </row>
    <row r="19" spans="1:16" x14ac:dyDescent="0.25">
      <c r="A19" s="3" t="s">
        <v>9</v>
      </c>
      <c r="B19" s="6">
        <v>8.3333333333333339</v>
      </c>
      <c r="C19" s="1">
        <v>45000</v>
      </c>
      <c r="D19" s="1">
        <v>6</v>
      </c>
      <c r="E19" s="1">
        <v>65000</v>
      </c>
      <c r="F19" s="6">
        <f t="shared" si="6"/>
        <v>2.3333333333333339</v>
      </c>
      <c r="G19">
        <f t="shared" si="5"/>
        <v>20000</v>
      </c>
      <c r="H19" s="7">
        <v>17.670000000000002</v>
      </c>
      <c r="I19" t="s">
        <v>8</v>
      </c>
      <c r="K19" s="6">
        <f>SUM(I2,I4,I5,I7,I11,I12,I6)</f>
        <v>7.1666666666666661</v>
      </c>
      <c r="N19" t="s">
        <v>24</v>
      </c>
      <c r="O19">
        <v>7.2</v>
      </c>
      <c r="P19">
        <f>SQRT(O19)</f>
        <v>2.6832815729997477</v>
      </c>
    </row>
    <row r="20" spans="1:16" x14ac:dyDescent="0.25">
      <c r="A20" s="3" t="s">
        <v>10</v>
      </c>
      <c r="B20" s="6">
        <v>8.8333333333333339</v>
      </c>
      <c r="C20" s="1">
        <v>10000</v>
      </c>
      <c r="D20" s="1">
        <v>8</v>
      </c>
      <c r="E20" s="1">
        <v>20000</v>
      </c>
      <c r="F20" s="6">
        <f t="shared" si="6"/>
        <v>0.83333333333333393</v>
      </c>
      <c r="G20">
        <f t="shared" si="5"/>
        <v>10000</v>
      </c>
      <c r="H20" s="7">
        <v>26.5</v>
      </c>
      <c r="I20" t="s">
        <v>8</v>
      </c>
      <c r="K20" t="s">
        <v>50</v>
      </c>
      <c r="L20" t="s">
        <v>51</v>
      </c>
      <c r="N20" t="s">
        <v>34</v>
      </c>
      <c r="O20">
        <v>2.68</v>
      </c>
    </row>
    <row r="21" spans="1:16" x14ac:dyDescent="0.25">
      <c r="A21" s="3" t="s">
        <v>11</v>
      </c>
      <c r="B21" s="6">
        <v>5</v>
      </c>
      <c r="C21" s="1">
        <v>15000</v>
      </c>
      <c r="D21" s="1">
        <v>4</v>
      </c>
      <c r="E21" s="1">
        <v>18000</v>
      </c>
      <c r="F21" s="6">
        <f t="shared" si="6"/>
        <v>1</v>
      </c>
      <c r="G21">
        <f t="shared" si="5"/>
        <v>3000</v>
      </c>
      <c r="H21" s="7">
        <v>31.5</v>
      </c>
      <c r="I21" t="s">
        <v>8</v>
      </c>
      <c r="N21" t="s">
        <v>35</v>
      </c>
      <c r="O21">
        <v>35</v>
      </c>
    </row>
    <row r="22" spans="1:16" x14ac:dyDescent="0.25">
      <c r="A22" s="3" t="s">
        <v>12</v>
      </c>
      <c r="B22" s="6">
        <v>6.166666666666667</v>
      </c>
      <c r="C22" s="1">
        <v>20000</v>
      </c>
      <c r="D22" s="1">
        <v>4</v>
      </c>
      <c r="E22" s="1">
        <v>30000</v>
      </c>
      <c r="F22" s="6">
        <f t="shared" si="6"/>
        <v>2.166666666666667</v>
      </c>
      <c r="G22">
        <f t="shared" si="5"/>
        <v>10000</v>
      </c>
      <c r="H22" s="7">
        <v>31.5</v>
      </c>
      <c r="N22" t="s">
        <v>36</v>
      </c>
      <c r="O22">
        <v>40</v>
      </c>
    </row>
    <row r="23" spans="1:16" x14ac:dyDescent="0.25">
      <c r="A23" s="3" t="s">
        <v>13</v>
      </c>
      <c r="B23" s="6">
        <v>4.166666666666667</v>
      </c>
      <c r="C23" s="1">
        <v>10000</v>
      </c>
      <c r="D23" s="1">
        <v>3</v>
      </c>
      <c r="E23" s="1">
        <v>15000</v>
      </c>
      <c r="F23" s="6">
        <f t="shared" si="6"/>
        <v>1.166666666666667</v>
      </c>
      <c r="G23">
        <f t="shared" si="5"/>
        <v>5000</v>
      </c>
      <c r="H23" s="7">
        <v>31.5</v>
      </c>
    </row>
    <row r="24" spans="1:16" x14ac:dyDescent="0.25">
      <c r="A24" s="3" t="s">
        <v>14</v>
      </c>
      <c r="B24" s="6">
        <v>2</v>
      </c>
      <c r="C24" s="1">
        <v>5000</v>
      </c>
      <c r="D24" s="1">
        <v>2</v>
      </c>
      <c r="E24" s="1">
        <v>5000</v>
      </c>
      <c r="F24" s="6">
        <f t="shared" si="6"/>
        <v>0</v>
      </c>
      <c r="G24">
        <f t="shared" si="5"/>
        <v>0</v>
      </c>
      <c r="H24" s="7">
        <v>31.5</v>
      </c>
      <c r="L24">
        <v>35</v>
      </c>
      <c r="M24">
        <f>NORMDIST(35,40,SQRT(O19),1)</f>
        <v>3.1203709284352909E-2</v>
      </c>
      <c r="O24">
        <f>NORMDIST(35,40,2.68,1)</f>
        <v>3.1043659775957771E-2</v>
      </c>
      <c r="P24" t="s">
        <v>37</v>
      </c>
    </row>
    <row r="25" spans="1:16" x14ac:dyDescent="0.25">
      <c r="A25" s="3" t="s">
        <v>15</v>
      </c>
      <c r="B25" s="6">
        <v>5.5</v>
      </c>
      <c r="C25" s="1">
        <v>40000</v>
      </c>
      <c r="D25" s="1">
        <v>5</v>
      </c>
      <c r="E25" s="1">
        <v>50000</v>
      </c>
      <c r="F25" s="6">
        <f t="shared" si="6"/>
        <v>0.5</v>
      </c>
      <c r="G25">
        <f t="shared" si="5"/>
        <v>10000</v>
      </c>
      <c r="H25" s="8">
        <v>37</v>
      </c>
      <c r="I25" t="s">
        <v>8</v>
      </c>
    </row>
    <row r="26" spans="1:16" x14ac:dyDescent="0.25">
      <c r="A26" s="3" t="s">
        <v>16</v>
      </c>
      <c r="B26" s="6">
        <v>3</v>
      </c>
      <c r="C26" s="1">
        <v>15000</v>
      </c>
      <c r="D26" s="1">
        <v>2</v>
      </c>
      <c r="E26" s="1">
        <v>25000</v>
      </c>
      <c r="F26" s="6">
        <f>B26-D26</f>
        <v>1</v>
      </c>
      <c r="G26">
        <f t="shared" si="5"/>
        <v>10000</v>
      </c>
      <c r="H26" s="7">
        <v>40</v>
      </c>
      <c r="I26" t="s">
        <v>8</v>
      </c>
      <c r="L26" s="6">
        <f>B16+B18+B19+B20+B21+B25+B26</f>
        <v>40</v>
      </c>
      <c r="M26">
        <f>NORMDIST(33,40,2.68,TRUE)</f>
        <v>4.5014987247716087E-3</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workbookViewId="0">
      <selection activeCell="E21" sqref="E21"/>
    </sheetView>
  </sheetViews>
  <sheetFormatPr defaultRowHeight="15" x14ac:dyDescent="0.25"/>
  <cols>
    <col min="2" max="2" width="11.28515625" bestFit="1" customWidth="1"/>
    <col min="3" max="3" width="12.7109375" customWidth="1"/>
    <col min="5" max="5" width="23.28515625" customWidth="1"/>
    <col min="12" max="12" width="12.42578125" customWidth="1"/>
  </cols>
  <sheetData>
    <row r="1" spans="1:13" ht="30" x14ac:dyDescent="0.25">
      <c r="A1" s="2" t="s">
        <v>0</v>
      </c>
      <c r="B1" s="2" t="s">
        <v>38</v>
      </c>
      <c r="C1" s="2" t="s">
        <v>22</v>
      </c>
      <c r="D1" s="2" t="s">
        <v>23</v>
      </c>
      <c r="E1" s="12" t="s">
        <v>47</v>
      </c>
      <c r="G1">
        <v>35</v>
      </c>
    </row>
    <row r="2" spans="1:13" x14ac:dyDescent="0.25">
      <c r="A2" s="3" t="s">
        <v>6</v>
      </c>
      <c r="B2">
        <v>3</v>
      </c>
      <c r="C2" s="1">
        <v>3</v>
      </c>
      <c r="D2" s="1">
        <v>10000</v>
      </c>
      <c r="E2" s="10">
        <v>0</v>
      </c>
      <c r="F2">
        <v>0</v>
      </c>
    </row>
    <row r="3" spans="1:13" x14ac:dyDescent="0.25">
      <c r="A3" s="3" t="s">
        <v>8</v>
      </c>
      <c r="B3" s="6">
        <v>6.333333333333333</v>
      </c>
      <c r="C3" s="1">
        <v>5</v>
      </c>
      <c r="D3" s="1">
        <v>30000</v>
      </c>
      <c r="E3" s="6">
        <f t="shared" ref="E3:E8" si="0">B3-C3</f>
        <v>1.333333333333333</v>
      </c>
      <c r="F3">
        <v>1</v>
      </c>
    </row>
    <row r="4" spans="1:13" x14ac:dyDescent="0.25">
      <c r="A4" s="3" t="s">
        <v>9</v>
      </c>
      <c r="B4" s="6">
        <v>8.3333333333333339</v>
      </c>
      <c r="C4" s="1">
        <v>6</v>
      </c>
      <c r="D4" s="1">
        <v>65000</v>
      </c>
      <c r="E4" s="6">
        <f t="shared" si="0"/>
        <v>2.3333333333333339</v>
      </c>
      <c r="F4">
        <v>1</v>
      </c>
    </row>
    <row r="5" spans="1:13" x14ac:dyDescent="0.25">
      <c r="A5" s="3" t="s">
        <v>10</v>
      </c>
      <c r="B5" s="6">
        <v>8.8333333333333339</v>
      </c>
      <c r="C5" s="1">
        <v>8</v>
      </c>
      <c r="D5" s="1">
        <v>20000</v>
      </c>
      <c r="E5" s="6">
        <f t="shared" si="0"/>
        <v>0.83333333333333393</v>
      </c>
      <c r="F5">
        <v>1</v>
      </c>
    </row>
    <row r="6" spans="1:13" x14ac:dyDescent="0.25">
      <c r="A6" s="3" t="s">
        <v>11</v>
      </c>
      <c r="B6" s="6">
        <v>5</v>
      </c>
      <c r="C6" s="1">
        <v>4</v>
      </c>
      <c r="D6" s="1">
        <v>18000</v>
      </c>
      <c r="E6" s="6">
        <f t="shared" si="0"/>
        <v>1</v>
      </c>
      <c r="F6">
        <v>0</v>
      </c>
    </row>
    <row r="7" spans="1:13" x14ac:dyDescent="0.25">
      <c r="A7" s="3" t="s">
        <v>15</v>
      </c>
      <c r="B7" s="6">
        <v>5.5</v>
      </c>
      <c r="C7" s="1">
        <v>5</v>
      </c>
      <c r="D7" s="1">
        <v>50000</v>
      </c>
      <c r="E7" s="6">
        <f t="shared" si="0"/>
        <v>0.5</v>
      </c>
      <c r="F7">
        <v>1</v>
      </c>
      <c r="L7" t="s">
        <v>52</v>
      </c>
      <c r="M7" t="s">
        <v>49</v>
      </c>
    </row>
    <row r="8" spans="1:13" x14ac:dyDescent="0.25">
      <c r="A8" s="3" t="s">
        <v>16</v>
      </c>
      <c r="B8" s="6">
        <v>3</v>
      </c>
      <c r="C8" s="1">
        <v>2</v>
      </c>
      <c r="D8" s="1">
        <v>25000</v>
      </c>
      <c r="E8" s="6">
        <f t="shared" si="0"/>
        <v>1</v>
      </c>
      <c r="F8">
        <v>0</v>
      </c>
      <c r="L8">
        <v>7</v>
      </c>
      <c r="M8">
        <v>218000</v>
      </c>
    </row>
    <row r="9" spans="1:13" x14ac:dyDescent="0.25">
      <c r="L9">
        <v>5.16</v>
      </c>
      <c r="M9">
        <v>128000</v>
      </c>
    </row>
    <row r="10" spans="1:13" x14ac:dyDescent="0.25">
      <c r="E10" s="6"/>
      <c r="L10">
        <v>5</v>
      </c>
      <c r="M10">
        <v>165000</v>
      </c>
    </row>
    <row r="13" spans="1:13" x14ac:dyDescent="0.25">
      <c r="D13">
        <f>SUMPRODUCT(D2:D8,F2:F8)</f>
        <v>165000</v>
      </c>
      <c r="E13">
        <f>SUMPRODUCT(E2:E8,F2:F8)</f>
        <v>5.0000000000000009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2" workbookViewId="0">
      <selection activeCell="B28" sqref="B28"/>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Akanksha</dc:creator>
  <cp:lastModifiedBy>Administrator</cp:lastModifiedBy>
  <dcterms:created xsi:type="dcterms:W3CDTF">2015-06-05T18:17:20Z</dcterms:created>
  <dcterms:modified xsi:type="dcterms:W3CDTF">2023-01-08T16:30:40Z</dcterms:modified>
</cp:coreProperties>
</file>