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4"/>
  </bookViews>
  <sheets>
    <sheet name="Individual EOQ" sheetId="1" r:id="rId1"/>
    <sheet name="Truck Capacity" sheetId="2" r:id="rId2"/>
    <sheet name="Complete Aggregation" sheetId="3" r:id="rId3"/>
    <sheet name="Combine Customer wise" sheetId="4" r:id="rId4"/>
    <sheet name="Half Aggregation" sheetId="6" r:id="rId5"/>
  </sheets>
  <calcPr calcId="152511"/>
</workbook>
</file>

<file path=xl/calcChain.xml><?xml version="1.0" encoding="utf-8"?>
<calcChain xmlns="http://schemas.openxmlformats.org/spreadsheetml/2006/main">
  <c r="D13" i="4" l="1"/>
  <c r="D13" i="3"/>
  <c r="G16" i="3"/>
  <c r="D15" i="3"/>
  <c r="D12" i="3" l="1"/>
  <c r="F15" i="3" s="1"/>
  <c r="L14" i="3" s="1"/>
  <c r="L15" i="3" s="1"/>
  <c r="E11" i="2"/>
  <c r="E12" i="2" s="1"/>
  <c r="E14" i="2" s="1"/>
  <c r="I17" i="1"/>
  <c r="D15" i="6"/>
  <c r="D13" i="6" s="1"/>
  <c r="D16" i="6" s="1"/>
  <c r="K11" i="1"/>
  <c r="J11" i="1"/>
  <c r="I11" i="1"/>
  <c r="J16" i="3"/>
  <c r="E15" i="6"/>
  <c r="G15" i="6" s="1"/>
  <c r="F15" i="6"/>
  <c r="E17" i="4"/>
  <c r="E18" i="4" s="1"/>
  <c r="E15" i="4"/>
  <c r="F13" i="4"/>
  <c r="F14" i="4" s="1"/>
  <c r="F17" i="4" s="1"/>
  <c r="F18" i="4" s="1"/>
  <c r="E13" i="4"/>
  <c r="D14" i="4"/>
  <c r="D15" i="4" s="1"/>
  <c r="D16" i="4" s="1"/>
  <c r="G14" i="3"/>
  <c r="F11" i="2"/>
  <c r="F12" i="2" s="1"/>
  <c r="G13" i="2"/>
  <c r="F13" i="2"/>
  <c r="E13" i="2"/>
  <c r="G11" i="2"/>
  <c r="G12" i="2" s="1"/>
  <c r="G9" i="2"/>
  <c r="G10" i="2" s="1"/>
  <c r="F9" i="2"/>
  <c r="F10" i="2" s="1"/>
  <c r="E9" i="2"/>
  <c r="E10" i="2" s="1"/>
  <c r="F16" i="3" l="1"/>
  <c r="D16" i="3"/>
  <c r="D19" i="3"/>
  <c r="E16" i="3"/>
  <c r="E17" i="3" s="1"/>
  <c r="E18" i="3" s="1"/>
  <c r="I12" i="1"/>
  <c r="I15" i="1" s="1"/>
  <c r="I16" i="1" s="1"/>
  <c r="J14" i="3"/>
  <c r="J15" i="3" s="1"/>
  <c r="J17" i="3" s="1"/>
  <c r="F14" i="2"/>
  <c r="D17" i="4"/>
  <c r="D18" i="4" s="1"/>
  <c r="D19" i="4" s="1"/>
  <c r="F16" i="6"/>
  <c r="D14" i="6"/>
  <c r="E16" i="6"/>
  <c r="E15" i="3"/>
  <c r="K14" i="3" s="1"/>
  <c r="K15" i="3" s="1"/>
  <c r="G14" i="2"/>
  <c r="F15" i="4"/>
  <c r="F16" i="4" s="1"/>
  <c r="F19" i="4" s="1"/>
  <c r="E16" i="4"/>
  <c r="E19" i="4" s="1"/>
  <c r="D17" i="3"/>
  <c r="D18" i="3" s="1"/>
  <c r="F17" i="3"/>
  <c r="F18" i="3" s="1"/>
  <c r="D17" i="6" l="1"/>
  <c r="D18" i="6" s="1"/>
  <c r="D19" i="6" s="1"/>
  <c r="D20" i="6"/>
  <c r="G15" i="3"/>
  <c r="G16" i="6"/>
  <c r="E17" i="6"/>
  <c r="E18" i="6" s="1"/>
  <c r="E19" i="6" s="1"/>
  <c r="F17" i="6"/>
  <c r="F18" i="6" s="1"/>
  <c r="F19" i="6" s="1"/>
  <c r="G18" i="3"/>
  <c r="D20" i="3" s="1"/>
  <c r="D20" i="4"/>
  <c r="E15" i="2"/>
  <c r="G19" i="6" l="1"/>
  <c r="G17" i="6"/>
  <c r="D21" i="6"/>
  <c r="J17" i="1" l="1"/>
  <c r="K17" i="1"/>
  <c r="J12" i="1"/>
  <c r="J13" i="1" s="1"/>
  <c r="J14" i="1" s="1"/>
  <c r="K12" i="1"/>
  <c r="K13" i="1" s="1"/>
  <c r="K14" i="1" s="1"/>
  <c r="I13" i="1" l="1"/>
  <c r="I14" i="1" s="1"/>
  <c r="I18" i="1" s="1"/>
  <c r="J15" i="1"/>
  <c r="J16" i="1" s="1"/>
  <c r="J18" i="1" s="1"/>
  <c r="K15" i="1"/>
  <c r="K16" i="1" s="1"/>
  <c r="K18" i="1" s="1"/>
  <c r="I19" i="1" l="1"/>
</calcChain>
</file>

<file path=xl/sharedStrings.xml><?xml version="1.0" encoding="utf-8"?>
<sst xmlns="http://schemas.openxmlformats.org/spreadsheetml/2006/main" count="97" uniqueCount="33">
  <si>
    <t>Large Customer</t>
  </si>
  <si>
    <t>Medium Sized</t>
  </si>
  <si>
    <t>Small</t>
  </si>
  <si>
    <t>Common Ordering Cost</t>
  </si>
  <si>
    <t>Product specific cost</t>
  </si>
  <si>
    <t>Number</t>
  </si>
  <si>
    <t>Customer</t>
  </si>
  <si>
    <t xml:space="preserve"> </t>
  </si>
  <si>
    <t>Product cost/pound</t>
  </si>
  <si>
    <t>Holding Cost</t>
  </si>
  <si>
    <t>Large</t>
  </si>
  <si>
    <t>Medium</t>
  </si>
  <si>
    <t>Demand</t>
  </si>
  <si>
    <t>EOQ</t>
  </si>
  <si>
    <t>Single Truck</t>
  </si>
  <si>
    <t>Cycle Inventory</t>
  </si>
  <si>
    <t>Order Frequency</t>
  </si>
  <si>
    <t>Ordering Cost</t>
  </si>
  <si>
    <t>Product Cost</t>
  </si>
  <si>
    <t>Total Cost</t>
  </si>
  <si>
    <t>Final Cost</t>
  </si>
  <si>
    <t>Truck Capacity</t>
  </si>
  <si>
    <t>Revised Frequency</t>
  </si>
  <si>
    <t>Original EOQ</t>
  </si>
  <si>
    <t>Ordering Frequency</t>
  </si>
  <si>
    <t>Revised EOQ</t>
  </si>
  <si>
    <t>Yearly SUM</t>
  </si>
  <si>
    <t>Individual Demand</t>
  </si>
  <si>
    <t>CI</t>
  </si>
  <si>
    <t>holding</t>
  </si>
  <si>
    <t>Ordering</t>
  </si>
  <si>
    <t>Total</t>
  </si>
  <si>
    <t>Monthly Consumption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</si>
</sst>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1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/>
    <xf numFmtId="164" fontId="0" fillId="0" borderId="1" xfId="0" applyNumberFormat="1" applyBorder="1"/>
    <xf numFmtId="1" fontId="0" fillId="0" borderId="1" xfId="0" applyNumberFormat="1" applyBorder="1" applyAlignment="1">
      <alignment horizontal="center"/>
    </xf>
    <xf numFmtId="1" fontId="0" fillId="0" borderId="2" xfId="0" applyNumberFormat="1" applyBorder="1" applyAlignment="1"/>
    <xf numFmtId="1" fontId="0" fillId="0" borderId="2" xfId="0" applyNumberFormat="1" applyBorder="1"/>
    <xf numFmtId="1" fontId="0" fillId="0" borderId="1" xfId="0" applyNumberFormat="1" applyBorder="1" applyAlignment="1"/>
    <xf numFmtId="0" fontId="0" fillId="0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19"/>
  <sheetViews>
    <sheetView workbookViewId="0">
      <selection activeCell="I12" sqref="I12:K12"/>
    </sheetView>
  </sheetViews>
  <sheetFormatPr defaultRowHeight="15" x14ac:dyDescent="0.25"/>
  <cols>
    <col min="3" max="3" width="20.28515625" bestFit="1" customWidth="1"/>
    <col min="5" max="5" width="19.7109375" bestFit="1" customWidth="1"/>
    <col min="8" max="8" width="13.7109375" bestFit="1" customWidth="1"/>
    <col min="9" max="9" width="9.5703125" bestFit="1" customWidth="1"/>
    <col min="13" max="13" width="14.5703125" bestFit="1" customWidth="1"/>
  </cols>
  <sheetData>
    <row r="3" spans="1:11" x14ac:dyDescent="0.25">
      <c r="C3" t="s">
        <v>14</v>
      </c>
      <c r="D3">
        <v>400</v>
      </c>
    </row>
    <row r="4" spans="1:11" x14ac:dyDescent="0.25">
      <c r="C4" t="s">
        <v>3</v>
      </c>
      <c r="D4">
        <v>350</v>
      </c>
    </row>
    <row r="5" spans="1:11" x14ac:dyDescent="0.25">
      <c r="C5" t="s">
        <v>4</v>
      </c>
      <c r="D5">
        <v>50</v>
      </c>
    </row>
    <row r="6" spans="1:11" x14ac:dyDescent="0.25">
      <c r="A6" t="s">
        <v>7</v>
      </c>
      <c r="C6" t="s">
        <v>8</v>
      </c>
      <c r="D6">
        <v>1</v>
      </c>
    </row>
    <row r="7" spans="1:11" x14ac:dyDescent="0.25">
      <c r="C7" t="s">
        <v>9</v>
      </c>
      <c r="D7">
        <v>0.25</v>
      </c>
    </row>
    <row r="9" spans="1:11" x14ac:dyDescent="0.25">
      <c r="H9" s="4"/>
      <c r="I9" s="5" t="s">
        <v>10</v>
      </c>
      <c r="J9" s="5" t="s">
        <v>11</v>
      </c>
      <c r="K9" s="5" t="s">
        <v>2</v>
      </c>
    </row>
    <row r="10" spans="1:11" x14ac:dyDescent="0.25">
      <c r="C10" t="s">
        <v>6</v>
      </c>
      <c r="D10" s="1" t="s">
        <v>5</v>
      </c>
      <c r="E10" s="1" t="s">
        <v>32</v>
      </c>
      <c r="F10" s="2"/>
      <c r="H10" s="4"/>
      <c r="I10" s="5">
        <v>2</v>
      </c>
      <c r="J10" s="5">
        <v>6</v>
      </c>
      <c r="K10" s="5">
        <v>12</v>
      </c>
    </row>
    <row r="11" spans="1:11" x14ac:dyDescent="0.25">
      <c r="C11" t="s">
        <v>0</v>
      </c>
      <c r="D11" s="1">
        <v>2</v>
      </c>
      <c r="E11" s="1">
        <v>12000</v>
      </c>
      <c r="H11" s="4" t="s">
        <v>12</v>
      </c>
      <c r="I11" s="4">
        <f>E11*12</f>
        <v>144000</v>
      </c>
      <c r="J11" s="4">
        <f>E12*12</f>
        <v>60000</v>
      </c>
      <c r="K11" s="4">
        <f>E13*12</f>
        <v>12000</v>
      </c>
    </row>
    <row r="12" spans="1:11" x14ac:dyDescent="0.25">
      <c r="C12" t="s">
        <v>1</v>
      </c>
      <c r="D12" s="1">
        <v>6</v>
      </c>
      <c r="E12" s="1">
        <v>5000</v>
      </c>
      <c r="H12" s="4" t="s">
        <v>13</v>
      </c>
      <c r="I12" s="6">
        <f>SQRT(2*I11*$D$3/$D$6*$D$7)</f>
        <v>5366.5631459994956</v>
      </c>
      <c r="J12" s="6">
        <f>SQRT(2*J11*$D$3/$D$6*$D$7)</f>
        <v>3464.1016151377544</v>
      </c>
      <c r="K12" s="6">
        <f>SQRT(2*K11*$D$3/$D$6*$D$7)</f>
        <v>1549.1933384829667</v>
      </c>
    </row>
    <row r="13" spans="1:11" x14ac:dyDescent="0.25">
      <c r="C13" t="s">
        <v>2</v>
      </c>
      <c r="D13" s="1">
        <v>12</v>
      </c>
      <c r="E13" s="1">
        <v>1000</v>
      </c>
      <c r="H13" s="4" t="s">
        <v>15</v>
      </c>
      <c r="I13" s="6">
        <f>I12/2</f>
        <v>2683.2815729997478</v>
      </c>
      <c r="J13" s="6">
        <f t="shared" ref="J13:K13" si="0">J12/2</f>
        <v>1732.0508075688772</v>
      </c>
      <c r="K13" s="6">
        <f t="shared" si="0"/>
        <v>774.59666924148337</v>
      </c>
    </row>
    <row r="14" spans="1:11" x14ac:dyDescent="0.25">
      <c r="H14" s="4" t="s">
        <v>9</v>
      </c>
      <c r="I14" s="6">
        <f>I13*$D$7</f>
        <v>670.82039324993696</v>
      </c>
      <c r="J14" s="6">
        <f>J13*$D$7</f>
        <v>433.0127018922193</v>
      </c>
      <c r="K14" s="6">
        <f>K13*$D$7</f>
        <v>193.64916731037084</v>
      </c>
    </row>
    <row r="15" spans="1:11" x14ac:dyDescent="0.25">
      <c r="H15" s="4" t="s">
        <v>16</v>
      </c>
      <c r="I15" s="6">
        <f>I11/I12</f>
        <v>26.832815729997474</v>
      </c>
      <c r="J15" s="6">
        <f t="shared" ref="J15:K15" si="1">J11/J12</f>
        <v>17.320508075688775</v>
      </c>
      <c r="K15" s="6">
        <f t="shared" si="1"/>
        <v>7.745966692414834</v>
      </c>
    </row>
    <row r="16" spans="1:11" x14ac:dyDescent="0.25">
      <c r="H16" s="4" t="s">
        <v>17</v>
      </c>
      <c r="I16" s="6">
        <f>I15*$D$3</f>
        <v>10733.126291998989</v>
      </c>
      <c r="J16" s="6">
        <f>J15*$D$3</f>
        <v>6928.2032302755097</v>
      </c>
      <c r="K16" s="6">
        <f>K15*$D$3</f>
        <v>3098.3866769659335</v>
      </c>
    </row>
    <row r="17" spans="8:11" x14ac:dyDescent="0.25">
      <c r="H17" s="4" t="s">
        <v>18</v>
      </c>
      <c r="I17" s="4">
        <f>I11*$D$6</f>
        <v>144000</v>
      </c>
      <c r="J17" s="4">
        <f>J11*$D$6</f>
        <v>60000</v>
      </c>
      <c r="K17" s="4">
        <f>K11*$D$6</f>
        <v>12000</v>
      </c>
    </row>
    <row r="18" spans="8:11" x14ac:dyDescent="0.25">
      <c r="H18" s="4" t="s">
        <v>19</v>
      </c>
      <c r="I18" s="6">
        <f>(I16+I14)*I10</f>
        <v>22807.893370497852</v>
      </c>
      <c r="J18" s="6">
        <f t="shared" ref="J18:K18" si="2">(J16+J14)*J10</f>
        <v>44167.295593006376</v>
      </c>
      <c r="K18" s="6">
        <f t="shared" si="2"/>
        <v>39504.430131315654</v>
      </c>
    </row>
    <row r="19" spans="8:11" x14ac:dyDescent="0.25">
      <c r="H19" s="4" t="s">
        <v>20</v>
      </c>
      <c r="I19" s="16">
        <f>SUM(I18:K18)</f>
        <v>106479.61909481988</v>
      </c>
      <c r="J19" s="16"/>
      <c r="K19" s="16"/>
    </row>
  </sheetData>
  <mergeCells count="1">
    <mergeCell ref="I19:K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15"/>
  <sheetViews>
    <sheetView workbookViewId="0">
      <selection activeCell="E15" sqref="E15:G15"/>
    </sheetView>
  </sheetViews>
  <sheetFormatPr defaultRowHeight="15" x14ac:dyDescent="0.25"/>
  <cols>
    <col min="4" max="4" width="14.5703125" bestFit="1" customWidth="1"/>
  </cols>
  <sheetData>
    <row r="5" spans="4:7" x14ac:dyDescent="0.25">
      <c r="D5" s="4"/>
      <c r="E5" s="5" t="s">
        <v>10</v>
      </c>
      <c r="F5" s="5" t="s">
        <v>11</v>
      </c>
      <c r="G5" s="5" t="s">
        <v>2</v>
      </c>
    </row>
    <row r="6" spans="4:7" x14ac:dyDescent="0.25">
      <c r="D6" s="4"/>
      <c r="E6" s="5">
        <v>2</v>
      </c>
      <c r="F6" s="5">
        <v>6</v>
      </c>
      <c r="G6" s="5">
        <v>12</v>
      </c>
    </row>
    <row r="7" spans="4:7" x14ac:dyDescent="0.25">
      <c r="D7" s="4" t="s">
        <v>12</v>
      </c>
      <c r="E7" s="4">
        <v>144000</v>
      </c>
      <c r="F7" s="4">
        <v>60000</v>
      </c>
      <c r="G7" s="4">
        <v>12000</v>
      </c>
    </row>
    <row r="8" spans="4:7" x14ac:dyDescent="0.25">
      <c r="D8" s="4" t="s">
        <v>13</v>
      </c>
      <c r="E8" s="6">
        <v>40000</v>
      </c>
      <c r="F8" s="6">
        <v>40000</v>
      </c>
      <c r="G8" s="6">
        <v>12000</v>
      </c>
    </row>
    <row r="9" spans="4:7" x14ac:dyDescent="0.25">
      <c r="D9" s="4" t="s">
        <v>15</v>
      </c>
      <c r="E9" s="6">
        <f>E8/2</f>
        <v>20000</v>
      </c>
      <c r="F9" s="6">
        <f>F8/2</f>
        <v>20000</v>
      </c>
      <c r="G9" s="6">
        <f>G8/2</f>
        <v>6000</v>
      </c>
    </row>
    <row r="10" spans="4:7" x14ac:dyDescent="0.25">
      <c r="D10" s="4" t="s">
        <v>9</v>
      </c>
      <c r="E10" s="6">
        <f>E9*'Individual EOQ'!$D$7</f>
        <v>5000</v>
      </c>
      <c r="F10" s="6">
        <f>F9*'Individual EOQ'!$D$7</f>
        <v>5000</v>
      </c>
      <c r="G10" s="6">
        <f>G9*'Individual EOQ'!$D$7</f>
        <v>1500</v>
      </c>
    </row>
    <row r="11" spans="4:7" x14ac:dyDescent="0.25">
      <c r="D11" s="4" t="s">
        <v>16</v>
      </c>
      <c r="E11" s="7">
        <f>E7/E8</f>
        <v>3.6</v>
      </c>
      <c r="F11" s="7">
        <f>F7/F8</f>
        <v>1.5</v>
      </c>
      <c r="G11" s="7">
        <f>G7/G8</f>
        <v>1</v>
      </c>
    </row>
    <row r="12" spans="4:7" x14ac:dyDescent="0.25">
      <c r="D12" s="4" t="s">
        <v>17</v>
      </c>
      <c r="E12" s="6">
        <f>E11*'Individual EOQ'!$D$3</f>
        <v>1440</v>
      </c>
      <c r="F12" s="6">
        <f>F11*'Individual EOQ'!$D$3</f>
        <v>600</v>
      </c>
      <c r="G12" s="6">
        <f>G11*'Individual EOQ'!$D$3</f>
        <v>400</v>
      </c>
    </row>
    <row r="13" spans="4:7" x14ac:dyDescent="0.25">
      <c r="D13" s="4" t="s">
        <v>18</v>
      </c>
      <c r="E13" s="4">
        <f>E7*'Individual EOQ'!$D$6</f>
        <v>144000</v>
      </c>
      <c r="F13" s="4">
        <f>F7*'Individual EOQ'!$D$6</f>
        <v>60000</v>
      </c>
      <c r="G13" s="4">
        <f>G7*'Individual EOQ'!$D$6</f>
        <v>12000</v>
      </c>
    </row>
    <row r="14" spans="4:7" x14ac:dyDescent="0.25">
      <c r="D14" s="4" t="s">
        <v>19</v>
      </c>
      <c r="E14" s="6">
        <f>(E12+E10)*E6</f>
        <v>12880</v>
      </c>
      <c r="F14" s="6">
        <f t="shared" ref="F14:G14" si="0">(F12+F10)*F6</f>
        <v>33600</v>
      </c>
      <c r="G14" s="6">
        <f t="shared" si="0"/>
        <v>22800</v>
      </c>
    </row>
    <row r="15" spans="4:7" x14ac:dyDescent="0.25">
      <c r="D15" s="4" t="s">
        <v>20</v>
      </c>
      <c r="E15" s="16">
        <f>SUM(E14:G14)</f>
        <v>69280</v>
      </c>
      <c r="F15" s="16"/>
      <c r="G15" s="16"/>
    </row>
  </sheetData>
  <mergeCells count="1">
    <mergeCell ref="E15:G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0"/>
  <sheetViews>
    <sheetView workbookViewId="0">
      <selection activeCell="D19" sqref="D19:F19"/>
    </sheetView>
  </sheetViews>
  <sheetFormatPr defaultRowHeight="15" x14ac:dyDescent="0.25"/>
  <cols>
    <col min="2" max="2" width="20.28515625" bestFit="1" customWidth="1"/>
    <col min="3" max="3" width="16.140625" bestFit="1" customWidth="1"/>
    <col min="7" max="7" width="10.28515625" bestFit="1" customWidth="1"/>
  </cols>
  <sheetData>
    <row r="2" spans="2:12" x14ac:dyDescent="0.25">
      <c r="B2" t="s">
        <v>14</v>
      </c>
      <c r="C2">
        <v>400</v>
      </c>
    </row>
    <row r="3" spans="2:12" x14ac:dyDescent="0.25">
      <c r="B3" t="s">
        <v>3</v>
      </c>
      <c r="C3">
        <v>350</v>
      </c>
    </row>
    <row r="4" spans="2:12" x14ac:dyDescent="0.25">
      <c r="B4" t="s">
        <v>4</v>
      </c>
      <c r="C4">
        <v>50</v>
      </c>
    </row>
    <row r="5" spans="2:12" x14ac:dyDescent="0.25">
      <c r="B5" t="s">
        <v>8</v>
      </c>
      <c r="C5">
        <v>1</v>
      </c>
    </row>
    <row r="6" spans="2:12" x14ac:dyDescent="0.25">
      <c r="B6" t="s">
        <v>9</v>
      </c>
      <c r="C6">
        <v>0.25</v>
      </c>
    </row>
    <row r="7" spans="2:12" x14ac:dyDescent="0.25">
      <c r="B7" t="s">
        <v>21</v>
      </c>
      <c r="C7">
        <v>40000</v>
      </c>
    </row>
    <row r="10" spans="2:12" x14ac:dyDescent="0.25">
      <c r="C10" s="4"/>
      <c r="D10" s="5" t="s">
        <v>10</v>
      </c>
      <c r="E10" s="5" t="s">
        <v>11</v>
      </c>
      <c r="F10" s="5" t="s">
        <v>2</v>
      </c>
      <c r="G10" s="12" t="s">
        <v>26</v>
      </c>
    </row>
    <row r="11" spans="2:12" x14ac:dyDescent="0.25">
      <c r="C11" s="4"/>
      <c r="D11" s="5">
        <v>2</v>
      </c>
      <c r="E11" s="5">
        <v>6</v>
      </c>
      <c r="F11" s="5">
        <v>12</v>
      </c>
      <c r="G11" s="4"/>
    </row>
    <row r="12" spans="2:12" x14ac:dyDescent="0.25">
      <c r="C12" s="4" t="s">
        <v>16</v>
      </c>
      <c r="D12" s="17">
        <f>SQRT(((D14+E14+F14)*C6)/(2*($C$3+20*C4)))</f>
        <v>8.5634883857767523</v>
      </c>
      <c r="E12" s="18"/>
      <c r="F12" s="19"/>
      <c r="G12" s="4"/>
    </row>
    <row r="13" spans="2:12" x14ac:dyDescent="0.25">
      <c r="C13" s="4" t="s">
        <v>22</v>
      </c>
      <c r="D13" s="17">
        <f>G14/C7</f>
        <v>19.8</v>
      </c>
      <c r="E13" s="18"/>
      <c r="F13" s="19"/>
      <c r="G13" s="4"/>
    </row>
    <row r="14" spans="2:12" x14ac:dyDescent="0.25">
      <c r="C14" s="4" t="s">
        <v>12</v>
      </c>
      <c r="D14" s="4">
        <v>288000</v>
      </c>
      <c r="E14" s="4">
        <v>360000</v>
      </c>
      <c r="F14" s="4">
        <v>144000</v>
      </c>
      <c r="G14" s="4">
        <f>SUM(D14:F14)</f>
        <v>792000</v>
      </c>
      <c r="I14" t="s">
        <v>28</v>
      </c>
      <c r="J14" s="3">
        <f>D15/2</f>
        <v>16815.577193888897</v>
      </c>
      <c r="K14" s="3">
        <f t="shared" ref="K14:L14" si="0">E15/2</f>
        <v>21019.471492361121</v>
      </c>
      <c r="L14" s="3">
        <f t="shared" si="0"/>
        <v>8407.7885969444487</v>
      </c>
    </row>
    <row r="15" spans="2:12" x14ac:dyDescent="0.25">
      <c r="C15" s="4" t="s">
        <v>23</v>
      </c>
      <c r="D15" s="6">
        <f>D14/$D$12</f>
        <v>33631.154387777795</v>
      </c>
      <c r="E15" s="6">
        <f t="shared" ref="E15:F15" si="1">E14/$D$12</f>
        <v>42038.942984722242</v>
      </c>
      <c r="F15" s="6">
        <f t="shared" si="1"/>
        <v>16815.577193888897</v>
      </c>
      <c r="G15" s="6">
        <f>SUM(D15:F15)</f>
        <v>92485.674566388931</v>
      </c>
      <c r="I15" t="s">
        <v>29</v>
      </c>
      <c r="J15" s="3">
        <f>J14*0.25</f>
        <v>4203.8942984722244</v>
      </c>
      <c r="K15" s="3">
        <f>K14*0.25</f>
        <v>5254.8678730902802</v>
      </c>
      <c r="L15" s="3">
        <f t="shared" ref="L15" si="2">L14*0.25</f>
        <v>2101.9471492361122</v>
      </c>
    </row>
    <row r="16" spans="2:12" x14ac:dyDescent="0.25">
      <c r="C16" s="4" t="s">
        <v>25</v>
      </c>
      <c r="D16" s="6">
        <f>D14/$D$13</f>
        <v>14545.454545454544</v>
      </c>
      <c r="E16" s="6">
        <f t="shared" ref="E16:F16" si="3">E14/$D$13</f>
        <v>18181.81818181818</v>
      </c>
      <c r="F16" s="6">
        <f t="shared" si="3"/>
        <v>7272.7272727272721</v>
      </c>
      <c r="G16" s="6">
        <f>SUM(D16:F16)</f>
        <v>40000</v>
      </c>
      <c r="I16" t="s">
        <v>30</v>
      </c>
      <c r="J16" s="3">
        <f>D12*(C3+20*C4)*3</f>
        <v>34682.127962395847</v>
      </c>
    </row>
    <row r="17" spans="3:10" x14ac:dyDescent="0.25">
      <c r="C17" s="4" t="s">
        <v>15</v>
      </c>
      <c r="D17" s="6">
        <f>D16/2</f>
        <v>7272.7272727272721</v>
      </c>
      <c r="E17" s="6">
        <f t="shared" ref="E17:F17" si="4">E16/2</f>
        <v>9090.9090909090901</v>
      </c>
      <c r="F17" s="6">
        <f t="shared" si="4"/>
        <v>3636.363636363636</v>
      </c>
      <c r="G17" s="4"/>
      <c r="I17" t="s">
        <v>31</v>
      </c>
      <c r="J17" s="3">
        <f>SUM(J15:L15,J16)</f>
        <v>46242.837283194465</v>
      </c>
    </row>
    <row r="18" spans="3:10" x14ac:dyDescent="0.25">
      <c r="C18" s="4" t="s">
        <v>9</v>
      </c>
      <c r="D18" s="6">
        <f>D17*$C$6</f>
        <v>1818.181818181818</v>
      </c>
      <c r="E18" s="6">
        <f t="shared" ref="E18:F18" si="5">E17*$C$6</f>
        <v>2272.7272727272725</v>
      </c>
      <c r="F18" s="6">
        <f t="shared" si="5"/>
        <v>909.09090909090901</v>
      </c>
      <c r="G18" s="6">
        <f>SUM(D18:F18)</f>
        <v>5000</v>
      </c>
    </row>
    <row r="19" spans="3:10" x14ac:dyDescent="0.25">
      <c r="C19" s="4" t="s">
        <v>17</v>
      </c>
      <c r="D19" s="20">
        <f>(C3+20*C4)*D13</f>
        <v>26730</v>
      </c>
      <c r="E19" s="21"/>
      <c r="F19" s="22"/>
      <c r="G19" s="4"/>
    </row>
    <row r="20" spans="3:10" x14ac:dyDescent="0.25">
      <c r="C20" s="4" t="s">
        <v>19</v>
      </c>
      <c r="D20" s="20">
        <f>SUM(D19,G18)</f>
        <v>31730</v>
      </c>
      <c r="E20" s="21"/>
      <c r="F20" s="22"/>
      <c r="G20" s="4"/>
    </row>
  </sheetData>
  <mergeCells count="4">
    <mergeCell ref="D12:F12"/>
    <mergeCell ref="D19:F19"/>
    <mergeCell ref="D13:F13"/>
    <mergeCell ref="D20:F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0"/>
  <sheetViews>
    <sheetView workbookViewId="0">
      <selection activeCell="D20" sqref="D20:F20"/>
    </sheetView>
  </sheetViews>
  <sheetFormatPr defaultRowHeight="15" x14ac:dyDescent="0.25"/>
  <cols>
    <col min="2" max="2" width="20.28515625" bestFit="1" customWidth="1"/>
    <col min="3" max="3" width="16.140625" bestFit="1" customWidth="1"/>
    <col min="6" max="6" width="7" bestFit="1" customWidth="1"/>
  </cols>
  <sheetData>
    <row r="2" spans="2:6" x14ac:dyDescent="0.25">
      <c r="B2" t="s">
        <v>14</v>
      </c>
      <c r="C2">
        <v>400</v>
      </c>
    </row>
    <row r="3" spans="2:6" x14ac:dyDescent="0.25">
      <c r="B3" t="s">
        <v>3</v>
      </c>
      <c r="C3">
        <v>350</v>
      </c>
    </row>
    <row r="4" spans="2:6" x14ac:dyDescent="0.25">
      <c r="B4" t="s">
        <v>4</v>
      </c>
      <c r="C4">
        <v>50</v>
      </c>
    </row>
    <row r="5" spans="2:6" x14ac:dyDescent="0.25">
      <c r="B5" t="s">
        <v>8</v>
      </c>
      <c r="C5">
        <v>1</v>
      </c>
    </row>
    <row r="6" spans="2:6" x14ac:dyDescent="0.25">
      <c r="B6" t="s">
        <v>9</v>
      </c>
      <c r="C6">
        <v>0.25</v>
      </c>
    </row>
    <row r="7" spans="2:6" x14ac:dyDescent="0.25">
      <c r="B7" t="s">
        <v>21</v>
      </c>
      <c r="C7">
        <v>40000</v>
      </c>
    </row>
    <row r="10" spans="2:6" x14ac:dyDescent="0.25">
      <c r="C10" s="4"/>
      <c r="D10" s="5" t="s">
        <v>10</v>
      </c>
      <c r="E10" s="5" t="s">
        <v>11</v>
      </c>
      <c r="F10" s="5" t="s">
        <v>2</v>
      </c>
    </row>
    <row r="11" spans="2:6" x14ac:dyDescent="0.25">
      <c r="C11" s="4"/>
      <c r="D11" s="5">
        <v>2</v>
      </c>
      <c r="E11" s="5">
        <v>6</v>
      </c>
      <c r="F11" s="5">
        <v>12</v>
      </c>
    </row>
    <row r="12" spans="2:6" x14ac:dyDescent="0.25">
      <c r="C12" s="4" t="s">
        <v>12</v>
      </c>
      <c r="D12" s="4">
        <v>288000</v>
      </c>
      <c r="E12" s="4">
        <v>360000</v>
      </c>
      <c r="F12" s="4">
        <v>144000</v>
      </c>
    </row>
    <row r="13" spans="2:6" x14ac:dyDescent="0.25">
      <c r="C13" s="4" t="s">
        <v>23</v>
      </c>
      <c r="D13" s="8">
        <f>SQRT(2*D12*450/$C$6)</f>
        <v>32199.378875996972</v>
      </c>
      <c r="E13" s="8">
        <f>SQRT(2*E12*650/$C$6)</f>
        <v>43266.615305567873</v>
      </c>
      <c r="F13" s="8">
        <f>SQRT(2*F12*950/$C$6)</f>
        <v>33081.71700501653</v>
      </c>
    </row>
    <row r="14" spans="2:6" x14ac:dyDescent="0.25">
      <c r="C14" s="4" t="s">
        <v>25</v>
      </c>
      <c r="D14" s="8">
        <f>D13</f>
        <v>32199.378875996972</v>
      </c>
      <c r="E14" s="8">
        <v>40000</v>
      </c>
      <c r="F14" s="8">
        <f>F13</f>
        <v>33081.71700501653</v>
      </c>
    </row>
    <row r="15" spans="2:6" x14ac:dyDescent="0.25">
      <c r="C15" s="4" t="s">
        <v>15</v>
      </c>
      <c r="D15" s="6">
        <f>D14/2</f>
        <v>16099.689437998486</v>
      </c>
      <c r="E15" s="6">
        <f t="shared" ref="E15:F15" si="0">E14/2</f>
        <v>20000</v>
      </c>
      <c r="F15" s="6">
        <f t="shared" si="0"/>
        <v>16540.858502508265</v>
      </c>
    </row>
    <row r="16" spans="2:6" x14ac:dyDescent="0.25">
      <c r="C16" s="4" t="s">
        <v>9</v>
      </c>
      <c r="D16" s="6">
        <f>D15*$C$6</f>
        <v>4024.9223594996215</v>
      </c>
      <c r="E16" s="6">
        <f t="shared" ref="E16:F16" si="1">E15*$C$6</f>
        <v>5000</v>
      </c>
      <c r="F16" s="6">
        <f t="shared" si="1"/>
        <v>4135.2146256270662</v>
      </c>
    </row>
    <row r="17" spans="3:6" x14ac:dyDescent="0.25">
      <c r="C17" s="4" t="s">
        <v>24</v>
      </c>
      <c r="D17" s="10">
        <f>D12/D14</f>
        <v>8.9442719099991592</v>
      </c>
      <c r="E17" s="10">
        <f>E12/E14</f>
        <v>9</v>
      </c>
      <c r="F17" s="6">
        <f>F12/F14</f>
        <v>4.35285750066007</v>
      </c>
    </row>
    <row r="18" spans="3:6" x14ac:dyDescent="0.25">
      <c r="C18" s="4" t="s">
        <v>17</v>
      </c>
      <c r="D18" s="9">
        <f>(D17)*450</f>
        <v>4024.9223594996215</v>
      </c>
      <c r="E18" s="9">
        <f>(E17)*650</f>
        <v>5850</v>
      </c>
      <c r="F18" s="11">
        <f>(F17)*950</f>
        <v>4135.2146256270662</v>
      </c>
    </row>
    <row r="19" spans="3:6" x14ac:dyDescent="0.25">
      <c r="C19" s="4" t="s">
        <v>19</v>
      </c>
      <c r="D19" s="6">
        <f>D18+D16</f>
        <v>8049.844718999243</v>
      </c>
      <c r="E19" s="6">
        <f t="shared" ref="E19:F19" si="2">E18+E16</f>
        <v>10850</v>
      </c>
      <c r="F19" s="6">
        <f t="shared" si="2"/>
        <v>8270.4292512541324</v>
      </c>
    </row>
    <row r="20" spans="3:6" x14ac:dyDescent="0.25">
      <c r="C20" s="4" t="s">
        <v>20</v>
      </c>
      <c r="D20" s="20">
        <f>SUM(D19:F19)</f>
        <v>27170.273970253376</v>
      </c>
      <c r="E20" s="21"/>
      <c r="F20" s="22"/>
    </row>
  </sheetData>
  <mergeCells count="1">
    <mergeCell ref="D20:F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1"/>
  <sheetViews>
    <sheetView tabSelected="1" workbookViewId="0">
      <selection activeCell="E22" sqref="E22"/>
    </sheetView>
  </sheetViews>
  <sheetFormatPr defaultRowHeight="15" x14ac:dyDescent="0.25"/>
  <cols>
    <col min="2" max="2" width="20.28515625" bestFit="1" customWidth="1"/>
    <col min="3" max="3" width="16.140625" bestFit="1" customWidth="1"/>
    <col min="7" max="7" width="10.28515625" bestFit="1" customWidth="1"/>
  </cols>
  <sheetData>
    <row r="2" spans="2:7" x14ac:dyDescent="0.25">
      <c r="B2" t="s">
        <v>14</v>
      </c>
      <c r="C2">
        <v>400</v>
      </c>
    </row>
    <row r="3" spans="2:7" x14ac:dyDescent="0.25">
      <c r="B3" t="s">
        <v>3</v>
      </c>
      <c r="C3">
        <v>350</v>
      </c>
    </row>
    <row r="4" spans="2:7" x14ac:dyDescent="0.25">
      <c r="B4" t="s">
        <v>4</v>
      </c>
      <c r="C4">
        <v>50</v>
      </c>
    </row>
    <row r="5" spans="2:7" x14ac:dyDescent="0.25">
      <c r="B5" t="s">
        <v>8</v>
      </c>
      <c r="C5">
        <v>1</v>
      </c>
    </row>
    <row r="6" spans="2:7" x14ac:dyDescent="0.25">
      <c r="B6" t="s">
        <v>9</v>
      </c>
      <c r="C6">
        <v>0.25</v>
      </c>
    </row>
    <row r="7" spans="2:7" x14ac:dyDescent="0.25">
      <c r="B7" t="s">
        <v>21</v>
      </c>
      <c r="C7">
        <v>40000</v>
      </c>
    </row>
    <row r="10" spans="2:7" x14ac:dyDescent="0.25">
      <c r="C10" s="4"/>
      <c r="D10" s="5" t="s">
        <v>10</v>
      </c>
      <c r="E10" s="5" t="s">
        <v>11</v>
      </c>
      <c r="F10" s="5" t="s">
        <v>2</v>
      </c>
      <c r="G10" s="12" t="s">
        <v>26</v>
      </c>
    </row>
    <row r="11" spans="2:7" x14ac:dyDescent="0.25">
      <c r="C11" s="4"/>
      <c r="D11" s="5">
        <v>1</v>
      </c>
      <c r="E11" s="5">
        <v>3</v>
      </c>
      <c r="F11" s="5">
        <v>6</v>
      </c>
      <c r="G11" s="4"/>
    </row>
    <row r="12" spans="2:7" x14ac:dyDescent="0.25">
      <c r="C12" s="4" t="s">
        <v>27</v>
      </c>
      <c r="D12" s="13">
        <v>144000</v>
      </c>
      <c r="E12" s="14">
        <v>60000</v>
      </c>
      <c r="F12" s="15">
        <v>12000</v>
      </c>
      <c r="G12" s="4"/>
    </row>
    <row r="13" spans="2:7" x14ac:dyDescent="0.25">
      <c r="C13" s="4" t="s">
        <v>16</v>
      </c>
      <c r="D13" s="17">
        <f>SQRT(((D15+E15+F15)*C6)/(2*($C$3+10*C4)))</f>
        <v>7.6312052860375248</v>
      </c>
      <c r="E13" s="18"/>
      <c r="F13" s="19"/>
      <c r="G13" s="4"/>
    </row>
    <row r="14" spans="2:7" x14ac:dyDescent="0.25">
      <c r="C14" s="4" t="s">
        <v>22</v>
      </c>
      <c r="D14" s="17">
        <f>G15/C7</f>
        <v>9.9</v>
      </c>
      <c r="E14" s="18"/>
      <c r="F14" s="19"/>
      <c r="G14" s="4"/>
    </row>
    <row r="15" spans="2:7" x14ac:dyDescent="0.25">
      <c r="C15" s="4" t="s">
        <v>12</v>
      </c>
      <c r="D15" s="4">
        <f>D12*D11</f>
        <v>144000</v>
      </c>
      <c r="E15" s="4">
        <f t="shared" ref="E15:F15" si="0">E12*E11</f>
        <v>180000</v>
      </c>
      <c r="F15" s="4">
        <f t="shared" si="0"/>
        <v>72000</v>
      </c>
      <c r="G15" s="6">
        <f>SUM(D15:F15)</f>
        <v>396000</v>
      </c>
    </row>
    <row r="16" spans="2:7" x14ac:dyDescent="0.25">
      <c r="C16" s="4" t="s">
        <v>23</v>
      </c>
      <c r="D16" s="6">
        <f>D15/$D$13</f>
        <v>18869.889434565514</v>
      </c>
      <c r="E16" s="6">
        <f t="shared" ref="E16:F16" si="1">E15/$D$13</f>
        <v>23587.361793206896</v>
      </c>
      <c r="F16" s="6">
        <f t="shared" si="1"/>
        <v>9434.9447172827568</v>
      </c>
      <c r="G16" s="6">
        <f>SUM(D16:F16)</f>
        <v>51892.195945055166</v>
      </c>
    </row>
    <row r="17" spans="3:7" x14ac:dyDescent="0.25">
      <c r="C17" s="4" t="s">
        <v>25</v>
      </c>
      <c r="D17" s="6">
        <f>D15/$D$14</f>
        <v>14545.454545454544</v>
      </c>
      <c r="E17" s="6">
        <f t="shared" ref="E17:F17" si="2">E15/$D$14</f>
        <v>18181.81818181818</v>
      </c>
      <c r="F17" s="6">
        <f t="shared" si="2"/>
        <v>7272.7272727272721</v>
      </c>
      <c r="G17" s="6">
        <f>SUM(D17:F17)</f>
        <v>40000</v>
      </c>
    </row>
    <row r="18" spans="3:7" x14ac:dyDescent="0.25">
      <c r="C18" s="4" t="s">
        <v>15</v>
      </c>
      <c r="D18" s="6">
        <f>D17/2</f>
        <v>7272.7272727272721</v>
      </c>
      <c r="E18" s="6">
        <f t="shared" ref="E18:F18" si="3">E17/2</f>
        <v>9090.9090909090901</v>
      </c>
      <c r="F18" s="6">
        <f t="shared" si="3"/>
        <v>3636.363636363636</v>
      </c>
      <c r="G18" s="4"/>
    </row>
    <row r="19" spans="3:7" x14ac:dyDescent="0.25">
      <c r="C19" s="4" t="s">
        <v>9</v>
      </c>
      <c r="D19" s="6">
        <f>D18*$C$6</f>
        <v>1818.181818181818</v>
      </c>
      <c r="E19" s="6">
        <f t="shared" ref="E19:F19" si="4">E18*$C$6</f>
        <v>2272.7272727272725</v>
      </c>
      <c r="F19" s="6">
        <f t="shared" si="4"/>
        <v>909.09090909090901</v>
      </c>
      <c r="G19" s="6">
        <f>SUM(D19:F19)*2</f>
        <v>10000</v>
      </c>
    </row>
    <row r="20" spans="3:7" x14ac:dyDescent="0.25">
      <c r="C20" s="4" t="s">
        <v>17</v>
      </c>
      <c r="D20" s="20">
        <f>(C3+10*C4)*D14*2</f>
        <v>16830</v>
      </c>
      <c r="E20" s="21"/>
      <c r="F20" s="22"/>
      <c r="G20" s="4"/>
    </row>
    <row r="21" spans="3:7" x14ac:dyDescent="0.25">
      <c r="C21" s="4" t="s">
        <v>19</v>
      </c>
      <c r="D21" s="20">
        <f>SUM(D20,G19)</f>
        <v>26830</v>
      </c>
      <c r="E21" s="21"/>
      <c r="F21" s="22"/>
      <c r="G21" s="4"/>
    </row>
  </sheetData>
  <mergeCells count="4">
    <mergeCell ref="D13:F13"/>
    <mergeCell ref="D14:F14"/>
    <mergeCell ref="D20:F20"/>
    <mergeCell ref="D21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Individual EOQ</vt:lpstr>
      <vt:lpstr>Truck Capacity</vt:lpstr>
      <vt:lpstr>Complete Aggregation</vt:lpstr>
      <vt:lpstr>Combine Customer wise</vt:lpstr>
      <vt:lpstr>Half Aggregation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2023-02-03T12:07:08Z</dcterms:modified>
</cp:coreProperties>
</file>