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OneDrive\Desktop\"/>
    </mc:Choice>
  </mc:AlternateContent>
  <bookViews>
    <workbookView xWindow="480" yWindow="105" windowWidth="10515" windowHeight="4695"/>
  </bookViews>
  <sheets>
    <sheet name="Answer1" sheetId="1" r:id="rId1"/>
    <sheet name="Answer 2-2008" sheetId="2" r:id="rId2"/>
    <sheet name="Answer 2-2009" sheetId="4" r:id="rId3"/>
    <sheet name="Answer 3-2009" sheetId="5" r:id="rId4"/>
    <sheet name="Sheet3" sheetId="3" r:id="rId5"/>
  </sheets>
  <definedNames>
    <definedName name="solver_adj" localSheetId="1" hidden="1">'Answer 2-2008'!$B$17:$H$26</definedName>
    <definedName name="solver_adj" localSheetId="2" hidden="1">'Answer 2-2009'!$B$17:$H$26</definedName>
    <definedName name="solver_adj" localSheetId="3" hidden="1">'Answer 3-2009'!$B$17:$H$26</definedName>
    <definedName name="solver_cvg" localSheetId="1" hidden="1">0.0001</definedName>
    <definedName name="solver_cvg" localSheetId="2" hidden="1">0.0001</definedName>
    <definedName name="solver_cvg" localSheetId="3" hidden="1">0.0001</definedName>
    <definedName name="solver_drv" localSheetId="1" hidden="1">1</definedName>
    <definedName name="solver_drv" localSheetId="2" hidden="1">1</definedName>
    <definedName name="solver_drv" localSheetId="3" hidden="1">1</definedName>
    <definedName name="solver_eng" localSheetId="1" hidden="1">2</definedName>
    <definedName name="solver_eng" localSheetId="2" hidden="1">2</definedName>
    <definedName name="solver_eng" localSheetId="3" hidden="1">2</definedName>
    <definedName name="solver_est" localSheetId="1" hidden="1">1</definedName>
    <definedName name="solver_est" localSheetId="2" hidden="1">1</definedName>
    <definedName name="solver_est" localSheetId="3" hidden="1">1</definedName>
    <definedName name="solver_itr" localSheetId="1" hidden="1">2147483647</definedName>
    <definedName name="solver_itr" localSheetId="2" hidden="1">2147483647</definedName>
    <definedName name="solver_itr" localSheetId="3" hidden="1">2147483647</definedName>
    <definedName name="solver_lhs1" localSheetId="1" hidden="1">'Answer 2-2008'!$B$17:$G$26</definedName>
    <definedName name="solver_lhs1" localSheetId="2" hidden="1">'Answer 2-2009'!$B$17:$G$26</definedName>
    <definedName name="solver_lhs1" localSheetId="3" hidden="1">'Answer 3-2009'!$B$17:$G$26</definedName>
    <definedName name="solver_lhs2" localSheetId="1" hidden="1">'Answer 2-2008'!$B$17:$G$26</definedName>
    <definedName name="solver_lhs2" localSheetId="2" hidden="1">'Answer 2-2009'!$B$17:$G$26</definedName>
    <definedName name="solver_lhs2" localSheetId="3" hidden="1">'Answer 3-2009'!$B$17:$G$26</definedName>
    <definedName name="solver_lhs3" localSheetId="1" hidden="1">'Answer 2-2008'!$B$27:$G$27</definedName>
    <definedName name="solver_lhs3" localSheetId="2" hidden="1">'Answer 2-2009'!$B$27:$G$27</definedName>
    <definedName name="solver_lhs3" localSheetId="3" hidden="1">'Answer 3-2009'!$B$27:$G$27</definedName>
    <definedName name="solver_lhs4" localSheetId="1" hidden="1">'Answer 2-2008'!$H$17:$H$26</definedName>
    <definedName name="solver_lhs4" localSheetId="2" hidden="1">'Answer 2-2009'!$H$17:$H$26</definedName>
    <definedName name="solver_lhs4" localSheetId="3" hidden="1">'Answer 3-2009'!$H$17:$H$26</definedName>
    <definedName name="solver_lhs5" localSheetId="1" hidden="1">'Answer 2-2008'!$H$21</definedName>
    <definedName name="solver_lhs5" localSheetId="2" hidden="1">'Answer 2-2009'!$H$21</definedName>
    <definedName name="solver_lhs5" localSheetId="3" hidden="1">'Answer 3-2009'!$I$17:$I$26</definedName>
    <definedName name="solver_lhs6" localSheetId="1" hidden="1">'Answer 2-2008'!$I$17:$I$26</definedName>
    <definedName name="solver_lhs6" localSheetId="2" hidden="1">'Answer 2-2009'!$I$17:$I$26</definedName>
    <definedName name="solver_lhs6" localSheetId="3" hidden="1">'Answer 3-2009'!$I$17:$I$26</definedName>
    <definedName name="solver_mip" localSheetId="1" hidden="1">2147483647</definedName>
    <definedName name="solver_mip" localSheetId="2" hidden="1">2147483647</definedName>
    <definedName name="solver_mip" localSheetId="3" hidden="1">2147483647</definedName>
    <definedName name="solver_mni" localSheetId="1" hidden="1">30</definedName>
    <definedName name="solver_mni" localSheetId="2" hidden="1">30</definedName>
    <definedName name="solver_mni" localSheetId="3" hidden="1">30</definedName>
    <definedName name="solver_mrt" localSheetId="1" hidden="1">0.075</definedName>
    <definedName name="solver_mrt" localSheetId="2" hidden="1">0.075</definedName>
    <definedName name="solver_mrt" localSheetId="3" hidden="1">0.075</definedName>
    <definedName name="solver_msl" localSheetId="1" hidden="1">2</definedName>
    <definedName name="solver_msl" localSheetId="2" hidden="1">2</definedName>
    <definedName name="solver_msl" localSheetId="3" hidden="1">2</definedName>
    <definedName name="solver_neg" localSheetId="1" hidden="1">1</definedName>
    <definedName name="solver_neg" localSheetId="2" hidden="1">1</definedName>
    <definedName name="solver_neg" localSheetId="3" hidden="1">1</definedName>
    <definedName name="solver_nod" localSheetId="1" hidden="1">2147483647</definedName>
    <definedName name="solver_nod" localSheetId="2" hidden="1">2147483647</definedName>
    <definedName name="solver_nod" localSheetId="3" hidden="1">2147483647</definedName>
    <definedName name="solver_num" localSheetId="1" hidden="1">6</definedName>
    <definedName name="solver_num" localSheetId="2" hidden="1">6</definedName>
    <definedName name="solver_num" localSheetId="3" hidden="1">5</definedName>
    <definedName name="solver_nwt" localSheetId="1" hidden="1">1</definedName>
    <definedName name="solver_nwt" localSheetId="2" hidden="1">1</definedName>
    <definedName name="solver_nwt" localSheetId="3" hidden="1">1</definedName>
    <definedName name="solver_opt" localSheetId="1" hidden="1">'Answer 2-2008'!$B$36</definedName>
    <definedName name="solver_opt" localSheetId="2" hidden="1">'Answer 2-2009'!$B$36</definedName>
    <definedName name="solver_opt" localSheetId="3" hidden="1">'Answer 3-2009'!$B$36</definedName>
    <definedName name="solver_pre" localSheetId="1" hidden="1">0.000001</definedName>
    <definedName name="solver_pre" localSheetId="2" hidden="1">0.000001</definedName>
    <definedName name="solver_pre" localSheetId="3" hidden="1">0.000001</definedName>
    <definedName name="solver_rbv" localSheetId="1" hidden="1">1</definedName>
    <definedName name="solver_rbv" localSheetId="2" hidden="1">1</definedName>
    <definedName name="solver_rbv" localSheetId="3" hidden="1">1</definedName>
    <definedName name="solver_rel1" localSheetId="1" hidden="1">4</definedName>
    <definedName name="solver_rel1" localSheetId="2" hidden="1">4</definedName>
    <definedName name="solver_rel1" localSheetId="3" hidden="1">4</definedName>
    <definedName name="solver_rel2" localSheetId="1" hidden="1">3</definedName>
    <definedName name="solver_rel2" localSheetId="2" hidden="1">3</definedName>
    <definedName name="solver_rel2" localSheetId="3" hidden="1">3</definedName>
    <definedName name="solver_rel3" localSheetId="1" hidden="1">2</definedName>
    <definedName name="solver_rel3" localSheetId="2" hidden="1">2</definedName>
    <definedName name="solver_rel3" localSheetId="3" hidden="1">2</definedName>
    <definedName name="solver_rel4" localSheetId="1" hidden="1">5</definedName>
    <definedName name="solver_rel4" localSheetId="2" hidden="1">5</definedName>
    <definedName name="solver_rel4" localSheetId="3" hidden="1">5</definedName>
    <definedName name="solver_rel5" localSheetId="1" hidden="1">2</definedName>
    <definedName name="solver_rel5" localSheetId="2" hidden="1">2</definedName>
    <definedName name="solver_rel5" localSheetId="3" hidden="1">1</definedName>
    <definedName name="solver_rel6" localSheetId="1" hidden="1">1</definedName>
    <definedName name="solver_rel6" localSheetId="2" hidden="1">1</definedName>
    <definedName name="solver_rel6" localSheetId="3" hidden="1">1</definedName>
    <definedName name="solver_rhs1" localSheetId="1" hidden="1">integer</definedName>
    <definedName name="solver_rhs1" localSheetId="2" hidden="1">integer</definedName>
    <definedName name="solver_rhs1" localSheetId="3" hidden="1">integer</definedName>
    <definedName name="solver_rhs2" localSheetId="1" hidden="1">0</definedName>
    <definedName name="solver_rhs2" localSheetId="2" hidden="1">0</definedName>
    <definedName name="solver_rhs2" localSheetId="3" hidden="1">0</definedName>
    <definedName name="solver_rhs3" localSheetId="1" hidden="1">'Answer 2-2008'!$B$29:$G$29</definedName>
    <definedName name="solver_rhs3" localSheetId="2" hidden="1">'Answer 2-2009'!$B$29:$G$29</definedName>
    <definedName name="solver_rhs3" localSheetId="3" hidden="1">'Answer 3-2009'!$B$29:$G$29</definedName>
    <definedName name="solver_rhs4" localSheetId="1" hidden="1">binary</definedName>
    <definedName name="solver_rhs4" localSheetId="2" hidden="1">binary</definedName>
    <definedName name="solver_rhs4" localSheetId="3" hidden="1">binary</definedName>
    <definedName name="solver_rhs5" localSheetId="1" hidden="1">1</definedName>
    <definedName name="solver_rhs5" localSheetId="2" hidden="1">1</definedName>
    <definedName name="solver_rhs5" localSheetId="3" hidden="1">'Answer 3-2009'!$K$17:$K$26</definedName>
    <definedName name="solver_rhs6" localSheetId="1" hidden="1">'Answer 2-2008'!$K$17:$K$26</definedName>
    <definedName name="solver_rhs6" localSheetId="2" hidden="1">'Answer 2-2009'!$K$17:$K$26</definedName>
    <definedName name="solver_rhs6" localSheetId="3" hidden="1">'Answer 3-2009'!$K$17:$K$26</definedName>
    <definedName name="solver_rlx" localSheetId="1" hidden="1">2</definedName>
    <definedName name="solver_rlx" localSheetId="2" hidden="1">2</definedName>
    <definedName name="solver_rlx" localSheetId="3" hidden="1">2</definedName>
    <definedName name="solver_rsd" localSheetId="1" hidden="1">0</definedName>
    <definedName name="solver_rsd" localSheetId="2" hidden="1">0</definedName>
    <definedName name="solver_rsd" localSheetId="3" hidden="1">0</definedName>
    <definedName name="solver_scl" localSheetId="1" hidden="1">1</definedName>
    <definedName name="solver_scl" localSheetId="2" hidden="1">1</definedName>
    <definedName name="solver_scl" localSheetId="3" hidden="1">1</definedName>
    <definedName name="solver_sho" localSheetId="1" hidden="1">2</definedName>
    <definedName name="solver_sho" localSheetId="2" hidden="1">2</definedName>
    <definedName name="solver_sho" localSheetId="3" hidden="1">2</definedName>
    <definedName name="solver_ssz" localSheetId="1" hidden="1">100</definedName>
    <definedName name="solver_ssz" localSheetId="2" hidden="1">100</definedName>
    <definedName name="solver_ssz" localSheetId="3" hidden="1">100</definedName>
    <definedName name="solver_tim" localSheetId="1" hidden="1">2147483647</definedName>
    <definedName name="solver_tim" localSheetId="2" hidden="1">2147483647</definedName>
    <definedName name="solver_tim" localSheetId="3" hidden="1">2147483647</definedName>
    <definedName name="solver_tol" localSheetId="1" hidden="1">0.01</definedName>
    <definedName name="solver_tol" localSheetId="2" hidden="1">0.01</definedName>
    <definedName name="solver_tol" localSheetId="3" hidden="1">0.01</definedName>
    <definedName name="solver_typ" localSheetId="1" hidden="1">2</definedName>
    <definedName name="solver_typ" localSheetId="2" hidden="1">2</definedName>
    <definedName name="solver_typ" localSheetId="3" hidden="1">2</definedName>
    <definedName name="solver_val" localSheetId="1" hidden="1">0</definedName>
    <definedName name="solver_val" localSheetId="2" hidden="1">0</definedName>
    <definedName name="solver_val" localSheetId="3" hidden="1">0</definedName>
    <definedName name="solver_ver" localSheetId="1" hidden="1">3</definedName>
    <definedName name="solver_ver" localSheetId="2" hidden="1">3</definedName>
    <definedName name="solver_ver" localSheetId="3" hidden="1">3</definedName>
  </definedNames>
  <calcPr calcId="152511"/>
</workbook>
</file>

<file path=xl/calcChain.xml><?xml version="1.0" encoding="utf-8"?>
<calcChain xmlns="http://schemas.openxmlformats.org/spreadsheetml/2006/main">
  <c r="B34" i="2" l="1"/>
  <c r="B31" i="2"/>
  <c r="B32" i="2"/>
  <c r="B35" i="2"/>
  <c r="B33" i="2"/>
  <c r="K17" i="2"/>
  <c r="I17" i="2"/>
  <c r="C20" i="1"/>
  <c r="C19" i="1"/>
  <c r="B33" i="5" l="1"/>
  <c r="B31" i="5"/>
  <c r="G29" i="5"/>
  <c r="F29" i="5"/>
  <c r="E29" i="5"/>
  <c r="D29" i="5"/>
  <c r="C29" i="5"/>
  <c r="B29" i="5"/>
  <c r="G27" i="5"/>
  <c r="F27" i="5"/>
  <c r="E27" i="5"/>
  <c r="D27" i="5"/>
  <c r="C27" i="5"/>
  <c r="B27" i="5"/>
  <c r="K26" i="5"/>
  <c r="I26" i="5"/>
  <c r="K25" i="5"/>
  <c r="I25" i="5"/>
  <c r="K24" i="5"/>
  <c r="I24" i="5"/>
  <c r="K23" i="5"/>
  <c r="I23" i="5"/>
  <c r="K22" i="5"/>
  <c r="I22" i="5"/>
  <c r="K21" i="5"/>
  <c r="I21" i="5"/>
  <c r="K20" i="5"/>
  <c r="I20" i="5"/>
  <c r="K19" i="5"/>
  <c r="I19" i="5"/>
  <c r="K18" i="5"/>
  <c r="I18" i="5"/>
  <c r="K17" i="5"/>
  <c r="I17" i="5"/>
  <c r="G29" i="4"/>
  <c r="F29" i="4"/>
  <c r="E29" i="4"/>
  <c r="D29" i="4"/>
  <c r="C29" i="4"/>
  <c r="B29" i="4"/>
  <c r="B33" i="4"/>
  <c r="B31" i="4"/>
  <c r="G27" i="4"/>
  <c r="F27" i="4"/>
  <c r="E27" i="4"/>
  <c r="D27" i="4"/>
  <c r="C27" i="4"/>
  <c r="B27" i="4"/>
  <c r="K26" i="4"/>
  <c r="I26" i="4"/>
  <c r="K25" i="4"/>
  <c r="I25" i="4"/>
  <c r="K24" i="4"/>
  <c r="I24" i="4"/>
  <c r="K23" i="4"/>
  <c r="I23" i="4"/>
  <c r="K22" i="4"/>
  <c r="I22" i="4"/>
  <c r="K21" i="4"/>
  <c r="I21" i="4"/>
  <c r="K20" i="4"/>
  <c r="I20" i="4"/>
  <c r="K19" i="4"/>
  <c r="I19" i="4"/>
  <c r="K18" i="4"/>
  <c r="I18" i="4"/>
  <c r="K17" i="4"/>
  <c r="I17" i="4"/>
  <c r="K18" i="2"/>
  <c r="K19" i="2"/>
  <c r="K20" i="2"/>
  <c r="K21" i="2"/>
  <c r="K22" i="2"/>
  <c r="K23" i="2"/>
  <c r="K24" i="2"/>
  <c r="K25" i="2"/>
  <c r="K26" i="2"/>
  <c r="C27" i="2"/>
  <c r="D27" i="2"/>
  <c r="E27" i="2"/>
  <c r="F27" i="2"/>
  <c r="G27" i="2"/>
  <c r="B27" i="2"/>
  <c r="I18" i="2"/>
  <c r="I19" i="2"/>
  <c r="I20" i="2"/>
  <c r="I21" i="2"/>
  <c r="I22" i="2"/>
  <c r="I23" i="2"/>
  <c r="I24" i="2"/>
  <c r="I25" i="2"/>
  <c r="I26" i="2"/>
  <c r="K5" i="1"/>
  <c r="K6" i="1"/>
  <c r="K7" i="1"/>
  <c r="K8" i="1"/>
  <c r="K9" i="1"/>
  <c r="K4" i="1"/>
  <c r="K19" i="1" s="1"/>
  <c r="C10" i="1"/>
  <c r="K10" i="1" l="1"/>
  <c r="K17" i="1" s="1"/>
  <c r="C17" i="1"/>
  <c r="C18" i="1"/>
  <c r="B35" i="5"/>
  <c r="B32" i="5"/>
  <c r="B34" i="5"/>
  <c r="B34" i="4"/>
  <c r="B32" i="4"/>
  <c r="B35" i="4"/>
  <c r="K18" i="1"/>
  <c r="K20" i="1"/>
  <c r="C21" i="1" l="1"/>
  <c r="B36" i="5"/>
  <c r="B36" i="4"/>
  <c r="B36" i="2"/>
  <c r="K21" i="1"/>
</calcChain>
</file>

<file path=xl/sharedStrings.xml><?xml version="1.0" encoding="utf-8"?>
<sst xmlns="http://schemas.openxmlformats.org/spreadsheetml/2006/main" count="187" uniqueCount="51">
  <si>
    <t>Demand 2007</t>
  </si>
  <si>
    <t>Northwest</t>
  </si>
  <si>
    <t>southwest</t>
  </si>
  <si>
    <t>upper midwest</t>
  </si>
  <si>
    <t>lowe midwest</t>
  </si>
  <si>
    <t>Northeast</t>
  </si>
  <si>
    <t>southeast</t>
  </si>
  <si>
    <t>Total</t>
  </si>
  <si>
    <t>The capacity of the current warehouse in St. Lousis is 20,00,000 units per year</t>
  </si>
  <si>
    <t>its enough to accommodate 2007's demand</t>
  </si>
  <si>
    <t>Costs are calculated as below</t>
  </si>
  <si>
    <t>Fixed warehouse cost</t>
  </si>
  <si>
    <t>Variable warehouse cost</t>
  </si>
  <si>
    <t>Holding cost</t>
  </si>
  <si>
    <t>Shipping cost</t>
  </si>
  <si>
    <t>flat fee</t>
  </si>
  <si>
    <t>Total cost</t>
  </si>
  <si>
    <t>Demand 2008</t>
  </si>
  <si>
    <t>one large warehouse rather than two small warehouse</t>
  </si>
  <si>
    <t>Warehouse</t>
  </si>
  <si>
    <t>regional demand</t>
  </si>
  <si>
    <t>Southwest</t>
  </si>
  <si>
    <t>lower midwest</t>
  </si>
  <si>
    <t>Southeast</t>
  </si>
  <si>
    <t>Capacity</t>
  </si>
  <si>
    <t>Demand</t>
  </si>
  <si>
    <t>Seattle 2</t>
  </si>
  <si>
    <t>Seattle 4</t>
  </si>
  <si>
    <t>Denver 2</t>
  </si>
  <si>
    <t>Denver 4</t>
  </si>
  <si>
    <t>St. Louis 2</t>
  </si>
  <si>
    <t>St. Louis 4</t>
  </si>
  <si>
    <t>Atlanta 2</t>
  </si>
  <si>
    <t>Atlanta 4</t>
  </si>
  <si>
    <t>Philadelphia 2</t>
  </si>
  <si>
    <t>Philadelphia 4</t>
  </si>
  <si>
    <t>Fixed cost</t>
  </si>
  <si>
    <t>Yi</t>
  </si>
  <si>
    <t>Used</t>
  </si>
  <si>
    <t>Utilized</t>
  </si>
  <si>
    <t>Total Cost</t>
  </si>
  <si>
    <t xml:space="preserve">Holding cost </t>
  </si>
  <si>
    <t>variable cost</t>
  </si>
  <si>
    <t>Variable cost</t>
  </si>
  <si>
    <t xml:space="preserve">shipping flat fee </t>
  </si>
  <si>
    <t>2. If existing warehouse is abandoned then we have a lowe cost of 62,72,780 an open one small in seattle and one large in Atlanta</t>
  </si>
  <si>
    <t xml:space="preserve">1. If we continue with the existing warehouse at st. Louis (small capacity) then cost is 64,96,055 and open one large at Denver </t>
  </si>
  <si>
    <t>2. If existing warehouse is abandoned then we have a lowe cost of 37,80,850 and open one large warehouse in st. Louis</t>
  </si>
  <si>
    <t xml:space="preserve">1. If we continue with the existing warehouse at st. Louis (small capacity) then cost is 41,16,850 and open one small in Denver and one existing in St. Louis </t>
  </si>
  <si>
    <t>St louis per unit shipping cost</t>
  </si>
  <si>
    <t>st louis per unit shipping cost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</si>
</sst>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0" borderId="7" xfId="0" applyFont="1" applyBorder="1"/>
    <xf numFmtId="0" fontId="1" fillId="0" borderId="0" xfId="0" applyFont="1" applyAlignment="1">
      <alignment horizontal="center"/>
    </xf>
    <xf numFmtId="0" fontId="0" fillId="2" borderId="0" xfId="0" applyFill="1" applyAlignment="1"/>
    <xf numFmtId="0" fontId="0" fillId="2" borderId="0" xfId="0" applyFill="1"/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Alignment="1">
      <alignment horizontal="center"/>
    </xf>
    <xf numFmtId="0" fontId="0" fillId="3" borderId="0" xfId="0" applyFill="1" applyAlignment="1">
      <alignment horizontal="left"/>
    </xf>
    <xf numFmtId="0" fontId="0" fillId="2" borderId="0" xfId="0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tabSelected="1" workbookViewId="0">
      <selection activeCell="C20" sqref="C20"/>
    </sheetView>
  </sheetViews>
  <sheetFormatPr defaultRowHeight="15" x14ac:dyDescent="0.25"/>
  <cols>
    <col min="1" max="1" width="15.28515625" customWidth="1"/>
    <col min="2" max="2" width="10.7109375" customWidth="1"/>
    <col min="3" max="3" width="11.7109375" customWidth="1"/>
  </cols>
  <sheetData>
    <row r="1" spans="1:16" ht="15.75" thickBot="1" x14ac:dyDescent="0.3"/>
    <row r="2" spans="1:16" x14ac:dyDescent="0.25">
      <c r="A2" s="3"/>
      <c r="B2" s="4"/>
      <c r="C2" s="4"/>
      <c r="D2" s="4"/>
      <c r="E2" s="4"/>
      <c r="F2" s="4"/>
      <c r="G2" s="5"/>
      <c r="I2" s="3"/>
      <c r="J2" s="4"/>
      <c r="K2" s="4"/>
      <c r="L2" s="4"/>
      <c r="M2" s="4"/>
      <c r="N2" s="4"/>
      <c r="O2" s="4"/>
      <c r="P2" s="5"/>
    </row>
    <row r="3" spans="1:16" ht="15.75" thickBot="1" x14ac:dyDescent="0.3">
      <c r="A3" s="6"/>
      <c r="B3" s="19" t="s">
        <v>0</v>
      </c>
      <c r="C3" s="19"/>
      <c r="D3" s="2"/>
      <c r="E3" s="2" t="s">
        <v>49</v>
      </c>
      <c r="F3" s="2"/>
      <c r="G3" s="7"/>
      <c r="I3" s="6"/>
      <c r="J3" s="19" t="s">
        <v>17</v>
      </c>
      <c r="K3" s="19"/>
      <c r="L3" s="2"/>
      <c r="M3" s="2" t="s">
        <v>50</v>
      </c>
      <c r="N3" s="2"/>
      <c r="O3" s="2"/>
      <c r="P3" s="7"/>
    </row>
    <row r="4" spans="1:16" x14ac:dyDescent="0.25">
      <c r="A4" s="3" t="s">
        <v>1</v>
      </c>
      <c r="B4" s="4"/>
      <c r="C4" s="5">
        <v>320000</v>
      </c>
      <c r="D4" s="2"/>
      <c r="E4" s="2">
        <v>3.5</v>
      </c>
      <c r="F4" s="2"/>
      <c r="G4" s="7"/>
      <c r="I4" s="3" t="s">
        <v>1</v>
      </c>
      <c r="J4" s="4"/>
      <c r="K4" s="5">
        <f>1.8*C4</f>
        <v>576000</v>
      </c>
      <c r="L4" s="2"/>
      <c r="M4" s="2">
        <v>3.5</v>
      </c>
      <c r="N4" s="2"/>
      <c r="O4" s="2"/>
      <c r="P4" s="7"/>
    </row>
    <row r="5" spans="1:16" x14ac:dyDescent="0.25">
      <c r="A5" s="6" t="s">
        <v>2</v>
      </c>
      <c r="B5" s="2"/>
      <c r="C5" s="7">
        <v>200000</v>
      </c>
      <c r="D5" s="2"/>
      <c r="E5" s="2">
        <v>3.5</v>
      </c>
      <c r="F5" s="2"/>
      <c r="G5" s="7"/>
      <c r="I5" s="6" t="s">
        <v>2</v>
      </c>
      <c r="J5" s="2"/>
      <c r="K5" s="7">
        <f t="shared" ref="K5:K9" si="0">1.8*C5</f>
        <v>360000</v>
      </c>
      <c r="L5" s="2"/>
      <c r="M5" s="2">
        <v>3.5</v>
      </c>
      <c r="N5" s="2"/>
      <c r="O5" s="2"/>
      <c r="P5" s="7"/>
    </row>
    <row r="6" spans="1:16" x14ac:dyDescent="0.25">
      <c r="A6" s="6" t="s">
        <v>3</v>
      </c>
      <c r="B6" s="2"/>
      <c r="C6" s="7">
        <v>160000</v>
      </c>
      <c r="D6" s="2"/>
      <c r="E6" s="2">
        <v>2.5</v>
      </c>
      <c r="F6" s="2"/>
      <c r="G6" s="7"/>
      <c r="I6" s="6" t="s">
        <v>3</v>
      </c>
      <c r="J6" s="2"/>
      <c r="K6" s="7">
        <f t="shared" si="0"/>
        <v>288000</v>
      </c>
      <c r="L6" s="2"/>
      <c r="M6" s="2">
        <v>2.5</v>
      </c>
      <c r="N6" s="2"/>
      <c r="O6" s="2"/>
      <c r="P6" s="7"/>
    </row>
    <row r="7" spans="1:16" x14ac:dyDescent="0.25">
      <c r="A7" s="6" t="s">
        <v>4</v>
      </c>
      <c r="B7" s="2"/>
      <c r="C7" s="7">
        <v>220000</v>
      </c>
      <c r="D7" s="2"/>
      <c r="E7" s="2">
        <v>2.5</v>
      </c>
      <c r="F7" s="2"/>
      <c r="G7" s="7"/>
      <c r="I7" s="6" t="s">
        <v>4</v>
      </c>
      <c r="J7" s="2"/>
      <c r="K7" s="7">
        <f t="shared" si="0"/>
        <v>396000</v>
      </c>
      <c r="L7" s="2"/>
      <c r="M7" s="2">
        <v>2.5</v>
      </c>
      <c r="N7" s="2"/>
      <c r="O7" s="2"/>
      <c r="P7" s="7"/>
    </row>
    <row r="8" spans="1:16" x14ac:dyDescent="0.25">
      <c r="A8" s="6" t="s">
        <v>5</v>
      </c>
      <c r="B8" s="2"/>
      <c r="C8" s="7">
        <v>350000</v>
      </c>
      <c r="D8" s="2"/>
      <c r="E8" s="2">
        <v>3</v>
      </c>
      <c r="F8" s="2"/>
      <c r="G8" s="7"/>
      <c r="I8" s="6" t="s">
        <v>5</v>
      </c>
      <c r="J8" s="2"/>
      <c r="K8" s="7">
        <f t="shared" si="0"/>
        <v>630000</v>
      </c>
      <c r="L8" s="2"/>
      <c r="M8" s="2">
        <v>3</v>
      </c>
      <c r="N8" s="2"/>
      <c r="O8" s="2"/>
      <c r="P8" s="7"/>
    </row>
    <row r="9" spans="1:16" ht="15.75" thickBot="1" x14ac:dyDescent="0.3">
      <c r="A9" s="8" t="s">
        <v>6</v>
      </c>
      <c r="B9" s="9"/>
      <c r="C9" s="10">
        <v>175000</v>
      </c>
      <c r="D9" s="2"/>
      <c r="E9" s="2">
        <v>3.5</v>
      </c>
      <c r="F9" s="2"/>
      <c r="G9" s="7"/>
      <c r="I9" s="8" t="s">
        <v>6</v>
      </c>
      <c r="J9" s="9"/>
      <c r="K9" s="10">
        <f t="shared" si="0"/>
        <v>315000</v>
      </c>
      <c r="L9" s="2"/>
      <c r="M9" s="2">
        <v>3.5</v>
      </c>
      <c r="N9" s="2"/>
      <c r="O9" s="2"/>
      <c r="P9" s="7"/>
    </row>
    <row r="10" spans="1:16" x14ac:dyDescent="0.25">
      <c r="A10" s="6"/>
      <c r="B10" s="2" t="s">
        <v>7</v>
      </c>
      <c r="C10" s="2">
        <f>SUM(C4:C9)</f>
        <v>1425000</v>
      </c>
      <c r="D10" s="2"/>
      <c r="E10" s="2"/>
      <c r="F10" s="2"/>
      <c r="G10" s="7"/>
      <c r="I10" s="6"/>
      <c r="J10" s="2" t="s">
        <v>7</v>
      </c>
      <c r="K10" s="2">
        <f>SUM(K4:K9)</f>
        <v>2565000</v>
      </c>
      <c r="L10" s="2"/>
      <c r="M10" s="2"/>
      <c r="N10" s="2"/>
      <c r="O10" s="2"/>
      <c r="P10" s="7"/>
    </row>
    <row r="11" spans="1:16" x14ac:dyDescent="0.25">
      <c r="A11" s="6"/>
      <c r="B11" s="2"/>
      <c r="C11" s="2"/>
      <c r="D11" s="2"/>
      <c r="E11" s="2"/>
      <c r="F11" s="2"/>
      <c r="G11" s="7"/>
      <c r="I11" s="6"/>
      <c r="J11" s="2"/>
      <c r="K11" s="2"/>
      <c r="L11" s="2"/>
      <c r="M11" s="2"/>
      <c r="N11" s="2"/>
      <c r="O11" s="2"/>
      <c r="P11" s="7"/>
    </row>
    <row r="12" spans="1:16" x14ac:dyDescent="0.25">
      <c r="A12" s="17" t="s">
        <v>8</v>
      </c>
      <c r="B12" s="18"/>
      <c r="C12" s="18"/>
      <c r="D12" s="18"/>
      <c r="E12" s="18"/>
      <c r="F12" s="18"/>
      <c r="G12" s="20"/>
      <c r="I12" s="17" t="s">
        <v>8</v>
      </c>
      <c r="J12" s="18"/>
      <c r="K12" s="18"/>
      <c r="L12" s="18"/>
      <c r="M12" s="18"/>
      <c r="N12" s="18"/>
      <c r="O12" s="18"/>
      <c r="P12" s="7"/>
    </row>
    <row r="13" spans="1:16" x14ac:dyDescent="0.25">
      <c r="A13" s="6" t="s">
        <v>9</v>
      </c>
      <c r="B13" s="2"/>
      <c r="C13" s="2"/>
      <c r="D13" s="2"/>
      <c r="E13" s="2"/>
      <c r="F13" s="2"/>
      <c r="G13" s="7"/>
      <c r="I13" s="6" t="s">
        <v>9</v>
      </c>
      <c r="J13" s="2"/>
      <c r="K13" s="2"/>
      <c r="L13" s="2"/>
      <c r="M13" s="2"/>
      <c r="N13" s="2"/>
      <c r="O13" s="2"/>
      <c r="P13" s="7"/>
    </row>
    <row r="14" spans="1:16" x14ac:dyDescent="0.25">
      <c r="A14" s="6" t="s">
        <v>10</v>
      </c>
      <c r="B14" s="2"/>
      <c r="C14" s="2"/>
      <c r="D14" s="2"/>
      <c r="E14" s="2"/>
      <c r="F14" s="2"/>
      <c r="G14" s="7"/>
      <c r="I14" s="6" t="s">
        <v>10</v>
      </c>
      <c r="J14" s="2"/>
      <c r="K14" s="2"/>
      <c r="L14" s="2"/>
      <c r="M14" s="2"/>
      <c r="N14" s="2"/>
      <c r="O14" s="2"/>
      <c r="P14" s="7"/>
    </row>
    <row r="15" spans="1:16" x14ac:dyDescent="0.25">
      <c r="A15" s="6"/>
      <c r="B15" s="2"/>
      <c r="C15" s="2"/>
      <c r="D15" s="2"/>
      <c r="E15" s="2"/>
      <c r="F15" s="2"/>
      <c r="G15" s="7"/>
      <c r="I15" s="6"/>
      <c r="J15" s="2"/>
      <c r="K15" s="2"/>
      <c r="L15" s="2"/>
      <c r="M15" s="2"/>
      <c r="N15" s="2"/>
      <c r="O15" s="2"/>
      <c r="P15" s="7"/>
    </row>
    <row r="16" spans="1:16" x14ac:dyDescent="0.25">
      <c r="A16" s="17" t="s">
        <v>11</v>
      </c>
      <c r="B16" s="18"/>
      <c r="C16" s="2">
        <v>220000</v>
      </c>
      <c r="D16" s="2"/>
      <c r="E16" s="2"/>
      <c r="F16" s="2"/>
      <c r="G16" s="7"/>
      <c r="I16" s="17" t="s">
        <v>11</v>
      </c>
      <c r="J16" s="18"/>
      <c r="K16" s="2">
        <v>220000</v>
      </c>
      <c r="L16" s="2"/>
      <c r="M16" s="2" t="s">
        <v>18</v>
      </c>
      <c r="N16" s="2"/>
      <c r="O16" s="2"/>
      <c r="P16" s="7"/>
    </row>
    <row r="17" spans="1:16" x14ac:dyDescent="0.25">
      <c r="A17" s="17" t="s">
        <v>12</v>
      </c>
      <c r="B17" s="18"/>
      <c r="C17" s="2">
        <f>0.2*C10</f>
        <v>285000</v>
      </c>
      <c r="D17" s="2"/>
      <c r="E17" s="2"/>
      <c r="F17" s="2"/>
      <c r="G17" s="7"/>
      <c r="I17" s="17" t="s">
        <v>12</v>
      </c>
      <c r="J17" s="18"/>
      <c r="K17" s="2">
        <f>0.2*K10</f>
        <v>513000</v>
      </c>
      <c r="L17" s="2"/>
      <c r="M17" s="2"/>
      <c r="N17" s="2"/>
      <c r="O17" s="2"/>
      <c r="P17" s="7"/>
    </row>
    <row r="18" spans="1:16" x14ac:dyDescent="0.25">
      <c r="A18" s="17" t="s">
        <v>13</v>
      </c>
      <c r="B18" s="18"/>
      <c r="C18" s="2">
        <f>(475000+0.165*C10)</f>
        <v>710125</v>
      </c>
      <c r="D18" s="2"/>
      <c r="E18" s="2"/>
      <c r="F18" s="2"/>
      <c r="G18" s="7"/>
      <c r="I18" s="17" t="s">
        <v>13</v>
      </c>
      <c r="J18" s="18"/>
      <c r="K18" s="2">
        <f>(475000+0.165*K10)</f>
        <v>898225</v>
      </c>
      <c r="L18" s="2"/>
      <c r="M18" s="2"/>
      <c r="N18" s="2"/>
      <c r="O18" s="2"/>
      <c r="P18" s="7"/>
    </row>
    <row r="19" spans="1:16" x14ac:dyDescent="0.25">
      <c r="A19" s="17" t="s">
        <v>14</v>
      </c>
      <c r="B19" s="18"/>
      <c r="C19" s="2">
        <f>SUMPRODUCT(C4:C9,E4:E9)/4</f>
        <v>1108125</v>
      </c>
      <c r="D19" s="2"/>
      <c r="E19" s="2"/>
      <c r="F19" s="2"/>
      <c r="G19" s="7"/>
      <c r="I19" s="17" t="s">
        <v>14</v>
      </c>
      <c r="J19" s="18"/>
      <c r="K19" s="2">
        <f>SUMPRODUCT(K4:K9,M4:M9)/4</f>
        <v>1994625</v>
      </c>
      <c r="L19" s="2"/>
      <c r="M19" s="2"/>
      <c r="N19" s="2"/>
      <c r="O19" s="2"/>
      <c r="P19" s="7"/>
    </row>
    <row r="20" spans="1:16" x14ac:dyDescent="0.25">
      <c r="A20" s="17" t="s">
        <v>15</v>
      </c>
      <c r="B20" s="18"/>
      <c r="C20" s="2">
        <f>(C10/4)*3</f>
        <v>1068750</v>
      </c>
      <c r="D20" s="2"/>
      <c r="E20" s="2"/>
      <c r="F20" s="2"/>
      <c r="G20" s="7"/>
      <c r="I20" s="17" t="s">
        <v>15</v>
      </c>
      <c r="J20" s="18"/>
      <c r="K20" s="2">
        <f>(K10/4)*3</f>
        <v>1923750</v>
      </c>
      <c r="L20" s="2"/>
      <c r="M20" s="2"/>
      <c r="N20" s="2"/>
      <c r="O20" s="2"/>
      <c r="P20" s="7"/>
    </row>
    <row r="21" spans="1:16" ht="15.75" thickBot="1" x14ac:dyDescent="0.3">
      <c r="A21" s="8"/>
      <c r="B21" s="11" t="s">
        <v>16</v>
      </c>
      <c r="C21" s="9">
        <f>SUM(C16:C20)</f>
        <v>3392000</v>
      </c>
      <c r="D21" s="9"/>
      <c r="E21" s="9"/>
      <c r="F21" s="9"/>
      <c r="G21" s="10"/>
      <c r="I21" s="8"/>
      <c r="J21" s="11" t="s">
        <v>16</v>
      </c>
      <c r="K21" s="9">
        <f>SUM(K16:K20)</f>
        <v>5549600</v>
      </c>
      <c r="L21" s="9"/>
      <c r="M21" s="9"/>
      <c r="N21" s="9"/>
      <c r="O21" s="9"/>
      <c r="P21" s="10"/>
    </row>
  </sheetData>
  <mergeCells count="14">
    <mergeCell ref="A20:B20"/>
    <mergeCell ref="J3:K3"/>
    <mergeCell ref="I12:O12"/>
    <mergeCell ref="I16:J16"/>
    <mergeCell ref="I17:J17"/>
    <mergeCell ref="I18:J18"/>
    <mergeCell ref="I19:J19"/>
    <mergeCell ref="I20:J20"/>
    <mergeCell ref="B3:C3"/>
    <mergeCell ref="A12:G12"/>
    <mergeCell ref="A16:B16"/>
    <mergeCell ref="A17:B17"/>
    <mergeCell ref="A18:B18"/>
    <mergeCell ref="A19:B1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6"/>
  <sheetViews>
    <sheetView topLeftCell="A15" workbookViewId="0">
      <selection activeCell="A37" sqref="A37"/>
    </sheetView>
  </sheetViews>
  <sheetFormatPr defaultRowHeight="15" x14ac:dyDescent="0.25"/>
  <cols>
    <col min="1" max="1" width="15.5703125" customWidth="1"/>
    <col min="2" max="2" width="11" customWidth="1"/>
    <col min="3" max="3" width="11.42578125" customWidth="1"/>
    <col min="4" max="4" width="14.7109375" customWidth="1"/>
    <col min="5" max="5" width="15.28515625" customWidth="1"/>
    <col min="6" max="6" width="11.7109375" customWidth="1"/>
    <col min="8" max="8" width="10.28515625" customWidth="1"/>
  </cols>
  <sheetData>
    <row r="1" spans="1:11" x14ac:dyDescent="0.25">
      <c r="D1" s="12">
        <v>2008</v>
      </c>
    </row>
    <row r="2" spans="1:11" x14ac:dyDescent="0.25">
      <c r="A2" t="s">
        <v>19</v>
      </c>
      <c r="D2" s="21" t="s">
        <v>20</v>
      </c>
      <c r="E2" s="21"/>
    </row>
    <row r="3" spans="1:11" x14ac:dyDescent="0.25">
      <c r="B3" s="1" t="s">
        <v>1</v>
      </c>
      <c r="C3" s="1" t="s">
        <v>21</v>
      </c>
      <c r="D3" s="1" t="s">
        <v>3</v>
      </c>
      <c r="E3" s="1" t="s">
        <v>22</v>
      </c>
      <c r="F3" s="1" t="s">
        <v>5</v>
      </c>
      <c r="G3" s="1" t="s">
        <v>23</v>
      </c>
      <c r="H3" s="1" t="s">
        <v>36</v>
      </c>
      <c r="J3" s="1" t="s">
        <v>43</v>
      </c>
    </row>
    <row r="4" spans="1:11" x14ac:dyDescent="0.25">
      <c r="A4" t="s">
        <v>26</v>
      </c>
      <c r="B4" s="1">
        <v>2</v>
      </c>
      <c r="C4" s="1">
        <v>2.5</v>
      </c>
      <c r="D4" s="1">
        <v>3.5</v>
      </c>
      <c r="E4" s="1">
        <v>4</v>
      </c>
      <c r="F4" s="1">
        <v>5</v>
      </c>
      <c r="G4" s="1">
        <v>5.5</v>
      </c>
      <c r="H4" s="1">
        <v>300000</v>
      </c>
      <c r="J4" s="1">
        <v>0.2</v>
      </c>
    </row>
    <row r="5" spans="1:11" x14ac:dyDescent="0.25">
      <c r="A5" t="s">
        <v>27</v>
      </c>
      <c r="B5" s="1">
        <v>2</v>
      </c>
      <c r="C5" s="1">
        <v>2.5</v>
      </c>
      <c r="D5" s="1">
        <v>3.5</v>
      </c>
      <c r="E5" s="1">
        <v>4</v>
      </c>
      <c r="F5" s="1">
        <v>5</v>
      </c>
      <c r="G5" s="1">
        <v>5.5</v>
      </c>
      <c r="H5" s="1">
        <v>500000</v>
      </c>
      <c r="J5" s="1">
        <v>0.2</v>
      </c>
    </row>
    <row r="6" spans="1:11" x14ac:dyDescent="0.25">
      <c r="A6" t="s">
        <v>28</v>
      </c>
      <c r="B6" s="1">
        <v>2.5</v>
      </c>
      <c r="C6" s="1">
        <v>2.5</v>
      </c>
      <c r="D6" s="1">
        <v>2.5</v>
      </c>
      <c r="E6" s="1">
        <v>3</v>
      </c>
      <c r="F6" s="1">
        <v>4</v>
      </c>
      <c r="G6" s="1">
        <v>4.5</v>
      </c>
      <c r="H6" s="1">
        <v>250000</v>
      </c>
      <c r="J6" s="1">
        <v>0.2</v>
      </c>
    </row>
    <row r="7" spans="1:11" x14ac:dyDescent="0.25">
      <c r="A7" t="s">
        <v>29</v>
      </c>
      <c r="B7" s="1">
        <v>2.5</v>
      </c>
      <c r="C7" s="1">
        <v>2.5</v>
      </c>
      <c r="D7" s="1">
        <v>2.5</v>
      </c>
      <c r="E7" s="1">
        <v>3</v>
      </c>
      <c r="F7" s="1">
        <v>4</v>
      </c>
      <c r="G7" s="1">
        <v>4.5</v>
      </c>
      <c r="H7" s="1">
        <v>420000</v>
      </c>
      <c r="J7" s="1">
        <v>0.2</v>
      </c>
    </row>
    <row r="8" spans="1:11" x14ac:dyDescent="0.25">
      <c r="A8" t="s">
        <v>30</v>
      </c>
      <c r="B8" s="1">
        <v>3.5</v>
      </c>
      <c r="C8" s="1">
        <v>3.5</v>
      </c>
      <c r="D8" s="1">
        <v>2.5</v>
      </c>
      <c r="E8" s="1">
        <v>2.5</v>
      </c>
      <c r="F8" s="1">
        <v>3</v>
      </c>
      <c r="G8" s="1">
        <v>3.5</v>
      </c>
      <c r="H8" s="1">
        <v>220000</v>
      </c>
      <c r="J8" s="1">
        <v>0.2</v>
      </c>
    </row>
    <row r="9" spans="1:11" x14ac:dyDescent="0.25">
      <c r="A9" t="s">
        <v>31</v>
      </c>
      <c r="B9" s="1">
        <v>3.5</v>
      </c>
      <c r="C9" s="1">
        <v>3.5</v>
      </c>
      <c r="D9" s="1">
        <v>2.5</v>
      </c>
      <c r="E9" s="1">
        <v>2.5</v>
      </c>
      <c r="F9" s="1">
        <v>3</v>
      </c>
      <c r="G9" s="1">
        <v>3.5</v>
      </c>
      <c r="H9" s="1">
        <v>375000</v>
      </c>
      <c r="J9" s="1">
        <v>0.2</v>
      </c>
    </row>
    <row r="10" spans="1:11" x14ac:dyDescent="0.25">
      <c r="A10" t="s">
        <v>32</v>
      </c>
      <c r="B10" s="1">
        <v>4</v>
      </c>
      <c r="C10" s="1">
        <v>4</v>
      </c>
      <c r="D10" s="1">
        <v>3</v>
      </c>
      <c r="E10" s="1">
        <v>2.5</v>
      </c>
      <c r="F10" s="1">
        <v>3</v>
      </c>
      <c r="G10" s="1">
        <v>2.5</v>
      </c>
      <c r="H10" s="1">
        <v>220000</v>
      </c>
      <c r="J10" s="1">
        <v>0.2</v>
      </c>
    </row>
    <row r="11" spans="1:11" x14ac:dyDescent="0.25">
      <c r="A11" t="s">
        <v>33</v>
      </c>
      <c r="B11" s="1">
        <v>4</v>
      </c>
      <c r="C11" s="1">
        <v>4</v>
      </c>
      <c r="D11" s="1">
        <v>3</v>
      </c>
      <c r="E11" s="1">
        <v>2.5</v>
      </c>
      <c r="F11" s="1">
        <v>3</v>
      </c>
      <c r="G11" s="1">
        <v>2.5</v>
      </c>
      <c r="H11" s="1">
        <v>375000</v>
      </c>
      <c r="J11" s="1">
        <v>0.2</v>
      </c>
    </row>
    <row r="12" spans="1:11" x14ac:dyDescent="0.25">
      <c r="A12" t="s">
        <v>34</v>
      </c>
      <c r="B12" s="1">
        <v>4.5</v>
      </c>
      <c r="C12" s="1">
        <v>5</v>
      </c>
      <c r="D12" s="1">
        <v>3</v>
      </c>
      <c r="E12" s="1">
        <v>3.5</v>
      </c>
      <c r="F12" s="1">
        <v>2.5</v>
      </c>
      <c r="G12" s="1">
        <v>4</v>
      </c>
      <c r="H12" s="1">
        <v>240000</v>
      </c>
      <c r="J12" s="1">
        <v>0.2</v>
      </c>
    </row>
    <row r="13" spans="1:11" x14ac:dyDescent="0.25">
      <c r="A13" t="s">
        <v>35</v>
      </c>
      <c r="B13" s="1">
        <v>4.5</v>
      </c>
      <c r="C13" s="1">
        <v>5</v>
      </c>
      <c r="D13" s="1">
        <v>3</v>
      </c>
      <c r="E13" s="1">
        <v>3.5</v>
      </c>
      <c r="F13" s="1">
        <v>2.5</v>
      </c>
      <c r="G13" s="1">
        <v>4</v>
      </c>
      <c r="H13" s="1">
        <v>400000</v>
      </c>
      <c r="J13" s="1">
        <v>0.2</v>
      </c>
    </row>
    <row r="16" spans="1:11" x14ac:dyDescent="0.25">
      <c r="B16" s="1" t="s">
        <v>1</v>
      </c>
      <c r="C16" s="1" t="s">
        <v>21</v>
      </c>
      <c r="D16" s="1" t="s">
        <v>3</v>
      </c>
      <c r="E16" s="1" t="s">
        <v>22</v>
      </c>
      <c r="F16" s="1" t="s">
        <v>5</v>
      </c>
      <c r="G16" s="1" t="s">
        <v>23</v>
      </c>
      <c r="H16" s="1" t="s">
        <v>37</v>
      </c>
      <c r="I16" s="1" t="s">
        <v>38</v>
      </c>
      <c r="J16" s="1" t="s">
        <v>24</v>
      </c>
      <c r="K16" s="1" t="s">
        <v>24</v>
      </c>
    </row>
    <row r="17" spans="1:11" x14ac:dyDescent="0.25">
      <c r="A17" t="s">
        <v>26</v>
      </c>
      <c r="B17" s="1">
        <v>0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f>SUM(B17:G17)</f>
        <v>0</v>
      </c>
      <c r="J17" s="1">
        <v>2000000</v>
      </c>
      <c r="K17">
        <f>H17*J17</f>
        <v>0</v>
      </c>
    </row>
    <row r="18" spans="1:11" x14ac:dyDescent="0.25">
      <c r="A18" t="s">
        <v>27</v>
      </c>
      <c r="B18" s="1">
        <v>0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f t="shared" ref="I18:I26" si="0">SUM(B18:G18)</f>
        <v>0</v>
      </c>
      <c r="J18" s="1">
        <v>4000000</v>
      </c>
      <c r="K18">
        <f t="shared" ref="K18:K26" si="1">H18*J18</f>
        <v>0</v>
      </c>
    </row>
    <row r="19" spans="1:11" x14ac:dyDescent="0.25">
      <c r="A19" t="s">
        <v>28</v>
      </c>
      <c r="B19" s="1">
        <v>576000</v>
      </c>
      <c r="C19" s="1">
        <v>360000</v>
      </c>
      <c r="D19" s="1">
        <v>0</v>
      </c>
      <c r="E19" s="1">
        <v>0</v>
      </c>
      <c r="F19" s="1">
        <v>0</v>
      </c>
      <c r="G19" s="1">
        <v>0</v>
      </c>
      <c r="H19" s="1">
        <v>1</v>
      </c>
      <c r="I19" s="1">
        <f t="shared" si="0"/>
        <v>936000</v>
      </c>
      <c r="J19" s="1">
        <v>2000000</v>
      </c>
      <c r="K19">
        <f t="shared" si="1"/>
        <v>2000000</v>
      </c>
    </row>
    <row r="20" spans="1:11" x14ac:dyDescent="0.25">
      <c r="A20" t="s">
        <v>29</v>
      </c>
      <c r="B20" s="1">
        <v>0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f t="shared" si="0"/>
        <v>0</v>
      </c>
      <c r="J20" s="1">
        <v>4000000</v>
      </c>
      <c r="K20">
        <f t="shared" si="1"/>
        <v>0</v>
      </c>
    </row>
    <row r="21" spans="1:11" x14ac:dyDescent="0.25">
      <c r="A21" t="s">
        <v>30</v>
      </c>
      <c r="B21" s="1">
        <v>0</v>
      </c>
      <c r="C21" s="1">
        <v>0</v>
      </c>
      <c r="D21" s="1">
        <v>288000</v>
      </c>
      <c r="E21" s="1">
        <v>396000</v>
      </c>
      <c r="F21" s="1">
        <v>630000</v>
      </c>
      <c r="G21" s="1">
        <v>315000</v>
      </c>
      <c r="H21" s="1">
        <v>1</v>
      </c>
      <c r="I21" s="1">
        <f t="shared" si="0"/>
        <v>1629000</v>
      </c>
      <c r="J21" s="1">
        <v>2000000</v>
      </c>
      <c r="K21">
        <f t="shared" si="1"/>
        <v>2000000</v>
      </c>
    </row>
    <row r="22" spans="1:11" x14ac:dyDescent="0.25">
      <c r="A22" t="s">
        <v>31</v>
      </c>
      <c r="B22" s="1">
        <v>0</v>
      </c>
      <c r="C22" s="1">
        <v>0</v>
      </c>
      <c r="D22" s="1">
        <v>0</v>
      </c>
      <c r="E22" s="1">
        <v>0</v>
      </c>
      <c r="F22" s="1">
        <v>0</v>
      </c>
      <c r="G22" s="1">
        <v>0</v>
      </c>
      <c r="H22" s="1">
        <v>0</v>
      </c>
      <c r="I22" s="1">
        <f t="shared" si="0"/>
        <v>0</v>
      </c>
      <c r="J22" s="1">
        <v>4000000</v>
      </c>
      <c r="K22">
        <f t="shared" si="1"/>
        <v>0</v>
      </c>
    </row>
    <row r="23" spans="1:11" x14ac:dyDescent="0.25">
      <c r="A23" t="s">
        <v>32</v>
      </c>
      <c r="B23" s="1">
        <v>0</v>
      </c>
      <c r="C23" s="1">
        <v>0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f t="shared" si="0"/>
        <v>0</v>
      </c>
      <c r="J23" s="1">
        <v>2000000</v>
      </c>
      <c r="K23">
        <f t="shared" si="1"/>
        <v>0</v>
      </c>
    </row>
    <row r="24" spans="1:11" x14ac:dyDescent="0.25">
      <c r="A24" t="s">
        <v>33</v>
      </c>
      <c r="B24" s="1">
        <v>0</v>
      </c>
      <c r="C24" s="1">
        <v>0</v>
      </c>
      <c r="D24" s="1">
        <v>0</v>
      </c>
      <c r="E24" s="1">
        <v>0</v>
      </c>
      <c r="F24" s="1">
        <v>0</v>
      </c>
      <c r="G24" s="1">
        <v>0</v>
      </c>
      <c r="H24" s="1">
        <v>0</v>
      </c>
      <c r="I24" s="1">
        <f t="shared" si="0"/>
        <v>0</v>
      </c>
      <c r="J24" s="1">
        <v>4000000</v>
      </c>
      <c r="K24">
        <f t="shared" si="1"/>
        <v>0</v>
      </c>
    </row>
    <row r="25" spans="1:11" x14ac:dyDescent="0.25">
      <c r="A25" t="s">
        <v>34</v>
      </c>
      <c r="B25" s="1">
        <v>0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f t="shared" si="0"/>
        <v>0</v>
      </c>
      <c r="J25" s="1">
        <v>2000000</v>
      </c>
      <c r="K25">
        <f t="shared" si="1"/>
        <v>0</v>
      </c>
    </row>
    <row r="26" spans="1:11" x14ac:dyDescent="0.25">
      <c r="A26" t="s">
        <v>35</v>
      </c>
      <c r="B26" s="1">
        <v>0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f t="shared" si="0"/>
        <v>0</v>
      </c>
      <c r="J26" s="1">
        <v>4000000</v>
      </c>
      <c r="K26">
        <f t="shared" si="1"/>
        <v>0</v>
      </c>
    </row>
    <row r="27" spans="1:11" x14ac:dyDescent="0.25">
      <c r="A27" t="s">
        <v>39</v>
      </c>
      <c r="B27" s="1">
        <f>SUM(B17:B26)</f>
        <v>576000</v>
      </c>
      <c r="C27" s="1">
        <f t="shared" ref="C27:G27" si="2">SUM(C17:C26)</f>
        <v>360000</v>
      </c>
      <c r="D27" s="1">
        <f t="shared" si="2"/>
        <v>288000</v>
      </c>
      <c r="E27" s="1">
        <f t="shared" si="2"/>
        <v>396000</v>
      </c>
      <c r="F27" s="1">
        <f t="shared" si="2"/>
        <v>630000</v>
      </c>
      <c r="G27" s="1">
        <f t="shared" si="2"/>
        <v>315000</v>
      </c>
      <c r="H27" s="1"/>
      <c r="J27" s="1"/>
    </row>
    <row r="29" spans="1:11" x14ac:dyDescent="0.25">
      <c r="A29" t="s">
        <v>25</v>
      </c>
      <c r="B29" s="1">
        <v>576000</v>
      </c>
      <c r="C29" s="1">
        <v>360000</v>
      </c>
      <c r="D29" s="1">
        <v>288000</v>
      </c>
      <c r="E29" s="1">
        <v>396000</v>
      </c>
      <c r="F29" s="1">
        <v>630000</v>
      </c>
      <c r="G29" s="1">
        <v>315000</v>
      </c>
    </row>
    <row r="31" spans="1:11" x14ac:dyDescent="0.25">
      <c r="A31" t="s">
        <v>36</v>
      </c>
      <c r="B31">
        <f>SUMPRODUCT(H17:H26,H4:H13)</f>
        <v>470000</v>
      </c>
    </row>
    <row r="32" spans="1:11" x14ac:dyDescent="0.25">
      <c r="A32" t="s">
        <v>42</v>
      </c>
      <c r="B32">
        <f>SUM(I17:I26)*0.2</f>
        <v>513000</v>
      </c>
    </row>
    <row r="33" spans="1:16" x14ac:dyDescent="0.25">
      <c r="A33" t="s">
        <v>14</v>
      </c>
      <c r="B33">
        <f>SUMPRODUCT(B17:G26,B4:G13)/4</f>
        <v>1760625</v>
      </c>
      <c r="D33" s="23" t="s">
        <v>48</v>
      </c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15"/>
      <c r="P33" s="16"/>
    </row>
    <row r="34" spans="1:16" x14ac:dyDescent="0.25">
      <c r="A34" t="s">
        <v>41</v>
      </c>
      <c r="B34">
        <f>(475000*(H17+H18+H19+H20+H21+H22+H23+H24+H25+H26)+0.165*(I17+I18+I19+I20+I21+I22+I23+I24+I25+I26))</f>
        <v>1373225</v>
      </c>
      <c r="D34" s="22" t="s">
        <v>47</v>
      </c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</row>
    <row r="35" spans="1:16" x14ac:dyDescent="0.25">
      <c r="A35" t="s">
        <v>44</v>
      </c>
      <c r="B35">
        <f>(SUM(I17:I26)/4)*3</f>
        <v>1923750</v>
      </c>
    </row>
    <row r="36" spans="1:16" x14ac:dyDescent="0.25">
      <c r="A36" t="s">
        <v>40</v>
      </c>
      <c r="B36">
        <f>SUM(B31:B34)</f>
        <v>4116850</v>
      </c>
    </row>
  </sheetData>
  <mergeCells count="3">
    <mergeCell ref="D2:E2"/>
    <mergeCell ref="D34:P34"/>
    <mergeCell ref="D33:N3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6"/>
  <sheetViews>
    <sheetView topLeftCell="C10" workbookViewId="0">
      <selection activeCell="G31" sqref="G31:S32"/>
    </sheetView>
  </sheetViews>
  <sheetFormatPr defaultRowHeight="15" x14ac:dyDescent="0.25"/>
  <cols>
    <col min="1" max="1" width="15.5703125" customWidth="1"/>
    <col min="2" max="2" width="11" customWidth="1"/>
    <col min="3" max="3" width="11.42578125" customWidth="1"/>
    <col min="4" max="4" width="14.7109375" customWidth="1"/>
    <col min="5" max="5" width="15.28515625" customWidth="1"/>
    <col min="6" max="6" width="11.7109375" customWidth="1"/>
    <col min="8" max="8" width="10.28515625" customWidth="1"/>
  </cols>
  <sheetData>
    <row r="1" spans="1:11" x14ac:dyDescent="0.25">
      <c r="D1" s="12">
        <v>2008</v>
      </c>
    </row>
    <row r="2" spans="1:11" x14ac:dyDescent="0.25">
      <c r="A2" t="s">
        <v>19</v>
      </c>
      <c r="D2" s="21" t="s">
        <v>20</v>
      </c>
      <c r="E2" s="21"/>
    </row>
    <row r="3" spans="1:11" x14ac:dyDescent="0.25">
      <c r="B3" s="1" t="s">
        <v>1</v>
      </c>
      <c r="C3" s="1" t="s">
        <v>21</v>
      </c>
      <c r="D3" s="1" t="s">
        <v>3</v>
      </c>
      <c r="E3" s="1" t="s">
        <v>22</v>
      </c>
      <c r="F3" s="1" t="s">
        <v>5</v>
      </c>
      <c r="G3" s="1" t="s">
        <v>23</v>
      </c>
      <c r="H3" s="1" t="s">
        <v>36</v>
      </c>
      <c r="J3" s="1" t="s">
        <v>43</v>
      </c>
    </row>
    <row r="4" spans="1:11" x14ac:dyDescent="0.25">
      <c r="A4" t="s">
        <v>26</v>
      </c>
      <c r="B4" s="1">
        <v>2</v>
      </c>
      <c r="C4" s="1">
        <v>2.5</v>
      </c>
      <c r="D4" s="1">
        <v>3.5</v>
      </c>
      <c r="E4" s="1">
        <v>4</v>
      </c>
      <c r="F4" s="1">
        <v>5</v>
      </c>
      <c r="G4" s="1">
        <v>5.5</v>
      </c>
      <c r="H4" s="1">
        <v>300000</v>
      </c>
      <c r="J4" s="1">
        <v>0.2</v>
      </c>
    </row>
    <row r="5" spans="1:11" x14ac:dyDescent="0.25">
      <c r="A5" t="s">
        <v>27</v>
      </c>
      <c r="B5" s="1">
        <v>2</v>
      </c>
      <c r="C5" s="1">
        <v>2.5</v>
      </c>
      <c r="D5" s="1">
        <v>3.5</v>
      </c>
      <c r="E5" s="1">
        <v>4</v>
      </c>
      <c r="F5" s="1">
        <v>5</v>
      </c>
      <c r="G5" s="1">
        <v>5.5</v>
      </c>
      <c r="H5" s="1">
        <v>500000</v>
      </c>
      <c r="J5" s="1">
        <v>0.2</v>
      </c>
    </row>
    <row r="6" spans="1:11" x14ac:dyDescent="0.25">
      <c r="A6" t="s">
        <v>28</v>
      </c>
      <c r="B6" s="1">
        <v>2.5</v>
      </c>
      <c r="C6" s="1">
        <v>2.5</v>
      </c>
      <c r="D6" s="1">
        <v>2.5</v>
      </c>
      <c r="E6" s="1">
        <v>3</v>
      </c>
      <c r="F6" s="1">
        <v>4</v>
      </c>
      <c r="G6" s="1">
        <v>4.5</v>
      </c>
      <c r="H6" s="1">
        <v>250000</v>
      </c>
      <c r="J6" s="1">
        <v>0.2</v>
      </c>
    </row>
    <row r="7" spans="1:11" x14ac:dyDescent="0.25">
      <c r="A7" t="s">
        <v>29</v>
      </c>
      <c r="B7" s="1">
        <v>2.5</v>
      </c>
      <c r="C7" s="1">
        <v>2.5</v>
      </c>
      <c r="D7" s="1">
        <v>2.5</v>
      </c>
      <c r="E7" s="1">
        <v>3</v>
      </c>
      <c r="F7" s="1">
        <v>4</v>
      </c>
      <c r="G7" s="1">
        <v>4.5</v>
      </c>
      <c r="H7" s="1">
        <v>420000</v>
      </c>
      <c r="J7" s="1">
        <v>0.2</v>
      </c>
    </row>
    <row r="8" spans="1:11" x14ac:dyDescent="0.25">
      <c r="A8" t="s">
        <v>30</v>
      </c>
      <c r="B8" s="1">
        <v>3.5</v>
      </c>
      <c r="C8" s="1">
        <v>3.5</v>
      </c>
      <c r="D8" s="1">
        <v>2.5</v>
      </c>
      <c r="E8" s="1">
        <v>2.5</v>
      </c>
      <c r="F8" s="1">
        <v>3</v>
      </c>
      <c r="G8" s="1">
        <v>3.5</v>
      </c>
      <c r="H8" s="1">
        <v>220000</v>
      </c>
      <c r="J8" s="1">
        <v>0.2</v>
      </c>
    </row>
    <row r="9" spans="1:11" x14ac:dyDescent="0.25">
      <c r="A9" t="s">
        <v>31</v>
      </c>
      <c r="B9" s="1">
        <v>3.5</v>
      </c>
      <c r="C9" s="1">
        <v>3.5</v>
      </c>
      <c r="D9" s="1">
        <v>2.5</v>
      </c>
      <c r="E9" s="1">
        <v>2.5</v>
      </c>
      <c r="F9" s="1">
        <v>3</v>
      </c>
      <c r="G9" s="1">
        <v>3.5</v>
      </c>
      <c r="H9" s="1">
        <v>375000</v>
      </c>
      <c r="J9" s="1">
        <v>0.2</v>
      </c>
    </row>
    <row r="10" spans="1:11" x14ac:dyDescent="0.25">
      <c r="A10" t="s">
        <v>32</v>
      </c>
      <c r="B10" s="1">
        <v>4</v>
      </c>
      <c r="C10" s="1">
        <v>4</v>
      </c>
      <c r="D10" s="1">
        <v>3</v>
      </c>
      <c r="E10" s="1">
        <v>2.5</v>
      </c>
      <c r="F10" s="1">
        <v>3</v>
      </c>
      <c r="G10" s="1">
        <v>2.5</v>
      </c>
      <c r="H10" s="1">
        <v>220000</v>
      </c>
      <c r="J10" s="1">
        <v>0.2</v>
      </c>
    </row>
    <row r="11" spans="1:11" x14ac:dyDescent="0.25">
      <c r="A11" t="s">
        <v>33</v>
      </c>
      <c r="B11" s="1">
        <v>4</v>
      </c>
      <c r="C11" s="1">
        <v>4</v>
      </c>
      <c r="D11" s="1">
        <v>3</v>
      </c>
      <c r="E11" s="1">
        <v>2.5</v>
      </c>
      <c r="F11" s="1">
        <v>3</v>
      </c>
      <c r="G11" s="1">
        <v>2.5</v>
      </c>
      <c r="H11" s="1">
        <v>375000</v>
      </c>
      <c r="J11" s="1">
        <v>0.2</v>
      </c>
    </row>
    <row r="12" spans="1:11" x14ac:dyDescent="0.25">
      <c r="A12" t="s">
        <v>34</v>
      </c>
      <c r="B12" s="1">
        <v>4.5</v>
      </c>
      <c r="C12" s="1">
        <v>5</v>
      </c>
      <c r="D12" s="1">
        <v>3</v>
      </c>
      <c r="E12" s="1">
        <v>3.5</v>
      </c>
      <c r="F12" s="1">
        <v>2.5</v>
      </c>
      <c r="G12" s="1">
        <v>4</v>
      </c>
      <c r="H12" s="1">
        <v>240000</v>
      </c>
      <c r="J12" s="1">
        <v>0.2</v>
      </c>
    </row>
    <row r="13" spans="1:11" x14ac:dyDescent="0.25">
      <c r="A13" t="s">
        <v>35</v>
      </c>
      <c r="B13" s="1">
        <v>4.5</v>
      </c>
      <c r="C13" s="1">
        <v>5</v>
      </c>
      <c r="D13" s="1">
        <v>3</v>
      </c>
      <c r="E13" s="1">
        <v>3.5</v>
      </c>
      <c r="F13" s="1">
        <v>2.5</v>
      </c>
      <c r="G13" s="1">
        <v>4</v>
      </c>
      <c r="H13" s="1">
        <v>400000</v>
      </c>
      <c r="J13" s="1">
        <v>0.2</v>
      </c>
    </row>
    <row r="16" spans="1:11" x14ac:dyDescent="0.25">
      <c r="B16" s="1" t="s">
        <v>1</v>
      </c>
      <c r="C16" s="1" t="s">
        <v>21</v>
      </c>
      <c r="D16" s="1" t="s">
        <v>3</v>
      </c>
      <c r="E16" s="1" t="s">
        <v>22</v>
      </c>
      <c r="F16" s="1" t="s">
        <v>5</v>
      </c>
      <c r="G16" s="1" t="s">
        <v>23</v>
      </c>
      <c r="H16" s="1" t="s">
        <v>37</v>
      </c>
      <c r="I16" s="1" t="s">
        <v>38</v>
      </c>
      <c r="J16" s="1" t="s">
        <v>24</v>
      </c>
      <c r="K16" s="1" t="s">
        <v>24</v>
      </c>
    </row>
    <row r="17" spans="1:19" x14ac:dyDescent="0.25">
      <c r="A17" t="s">
        <v>26</v>
      </c>
      <c r="B17" s="1">
        <v>0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f>SUM(B17:G17)</f>
        <v>0</v>
      </c>
      <c r="J17" s="1">
        <v>2000000</v>
      </c>
      <c r="K17">
        <f>H17*J17</f>
        <v>0</v>
      </c>
    </row>
    <row r="18" spans="1:19" x14ac:dyDescent="0.25">
      <c r="A18" t="s">
        <v>27</v>
      </c>
      <c r="B18" s="1">
        <v>0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f t="shared" ref="I18:I26" si="0">SUM(B18:G18)</f>
        <v>0</v>
      </c>
      <c r="J18" s="1">
        <v>4000000</v>
      </c>
      <c r="K18">
        <f t="shared" ref="K18:K26" si="1">H18*J18</f>
        <v>0</v>
      </c>
    </row>
    <row r="19" spans="1:19" x14ac:dyDescent="0.25">
      <c r="A19" t="s">
        <v>28</v>
      </c>
      <c r="B19" s="1">
        <v>0</v>
      </c>
      <c r="C19" s="1">
        <v>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f t="shared" si="0"/>
        <v>0</v>
      </c>
      <c r="J19" s="1">
        <v>2000000</v>
      </c>
      <c r="K19">
        <f t="shared" si="1"/>
        <v>0</v>
      </c>
    </row>
    <row r="20" spans="1:19" x14ac:dyDescent="0.25">
      <c r="A20" t="s">
        <v>29</v>
      </c>
      <c r="B20" s="1">
        <v>1036800</v>
      </c>
      <c r="C20" s="1">
        <v>648000</v>
      </c>
      <c r="D20" s="1">
        <v>518400</v>
      </c>
      <c r="E20" s="1">
        <v>413800</v>
      </c>
      <c r="F20" s="1">
        <v>0</v>
      </c>
      <c r="G20" s="1">
        <v>0</v>
      </c>
      <c r="H20" s="1">
        <v>1</v>
      </c>
      <c r="I20" s="1">
        <f t="shared" si="0"/>
        <v>2617000</v>
      </c>
      <c r="J20" s="1">
        <v>4000000</v>
      </c>
      <c r="K20">
        <f t="shared" si="1"/>
        <v>4000000</v>
      </c>
    </row>
    <row r="21" spans="1:19" x14ac:dyDescent="0.25">
      <c r="A21" t="s">
        <v>30</v>
      </c>
      <c r="B21" s="1">
        <v>0</v>
      </c>
      <c r="C21" s="1">
        <v>0</v>
      </c>
      <c r="D21" s="1">
        <v>0</v>
      </c>
      <c r="E21" s="1">
        <v>299000</v>
      </c>
      <c r="F21" s="1">
        <v>1134000</v>
      </c>
      <c r="G21" s="1">
        <v>567000</v>
      </c>
      <c r="H21" s="1">
        <v>1</v>
      </c>
      <c r="I21" s="1">
        <f t="shared" si="0"/>
        <v>2000000</v>
      </c>
      <c r="J21" s="1">
        <v>2000000</v>
      </c>
      <c r="K21">
        <f t="shared" si="1"/>
        <v>2000000</v>
      </c>
    </row>
    <row r="22" spans="1:19" x14ac:dyDescent="0.25">
      <c r="A22" t="s">
        <v>31</v>
      </c>
      <c r="B22" s="1">
        <v>0</v>
      </c>
      <c r="C22" s="1">
        <v>0</v>
      </c>
      <c r="D22" s="1">
        <v>0</v>
      </c>
      <c r="E22" s="1">
        <v>0</v>
      </c>
      <c r="F22" s="1">
        <v>0</v>
      </c>
      <c r="G22" s="1">
        <v>0</v>
      </c>
      <c r="H22" s="1">
        <v>0</v>
      </c>
      <c r="I22" s="1">
        <f t="shared" si="0"/>
        <v>0</v>
      </c>
      <c r="J22" s="1">
        <v>4000000</v>
      </c>
      <c r="K22">
        <f t="shared" si="1"/>
        <v>0</v>
      </c>
    </row>
    <row r="23" spans="1:19" x14ac:dyDescent="0.25">
      <c r="A23" t="s">
        <v>32</v>
      </c>
      <c r="B23" s="1">
        <v>0</v>
      </c>
      <c r="C23" s="1">
        <v>0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f t="shared" si="0"/>
        <v>0</v>
      </c>
      <c r="J23" s="1">
        <v>2000000</v>
      </c>
      <c r="K23">
        <f t="shared" si="1"/>
        <v>0</v>
      </c>
    </row>
    <row r="24" spans="1:19" x14ac:dyDescent="0.25">
      <c r="A24" t="s">
        <v>33</v>
      </c>
      <c r="B24" s="1">
        <v>0</v>
      </c>
      <c r="C24" s="1">
        <v>0</v>
      </c>
      <c r="D24" s="1">
        <v>0</v>
      </c>
      <c r="E24" s="1">
        <v>0</v>
      </c>
      <c r="F24" s="1">
        <v>0</v>
      </c>
      <c r="G24" s="1">
        <v>0</v>
      </c>
      <c r="H24" s="1">
        <v>0</v>
      </c>
      <c r="I24" s="1">
        <f t="shared" si="0"/>
        <v>0</v>
      </c>
      <c r="J24" s="1">
        <v>4000000</v>
      </c>
      <c r="K24">
        <f t="shared" si="1"/>
        <v>0</v>
      </c>
    </row>
    <row r="25" spans="1:19" x14ac:dyDescent="0.25">
      <c r="A25" t="s">
        <v>34</v>
      </c>
      <c r="B25" s="1">
        <v>0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f t="shared" si="0"/>
        <v>0</v>
      </c>
      <c r="J25" s="1">
        <v>2000000</v>
      </c>
      <c r="K25">
        <f t="shared" si="1"/>
        <v>0</v>
      </c>
    </row>
    <row r="26" spans="1:19" x14ac:dyDescent="0.25">
      <c r="A26" t="s">
        <v>35</v>
      </c>
      <c r="B26" s="1">
        <v>0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f t="shared" si="0"/>
        <v>0</v>
      </c>
      <c r="J26" s="1">
        <v>4000000</v>
      </c>
      <c r="K26">
        <f t="shared" si="1"/>
        <v>0</v>
      </c>
    </row>
    <row r="27" spans="1:19" x14ac:dyDescent="0.25">
      <c r="A27" t="s">
        <v>39</v>
      </c>
      <c r="B27" s="1">
        <f>SUM(B17:B26)</f>
        <v>1036800</v>
      </c>
      <c r="C27" s="1">
        <f t="shared" ref="C27:G27" si="2">SUM(C17:C26)</f>
        <v>648000</v>
      </c>
      <c r="D27" s="1">
        <f t="shared" si="2"/>
        <v>518400</v>
      </c>
      <c r="E27" s="1">
        <f t="shared" si="2"/>
        <v>712800</v>
      </c>
      <c r="F27" s="1">
        <f t="shared" si="2"/>
        <v>1134000</v>
      </c>
      <c r="G27" s="1">
        <f t="shared" si="2"/>
        <v>567000</v>
      </c>
      <c r="H27" s="1"/>
      <c r="J27" s="1"/>
    </row>
    <row r="29" spans="1:19" x14ac:dyDescent="0.25">
      <c r="A29" t="s">
        <v>25</v>
      </c>
      <c r="B29" s="1">
        <f>1.8*576000</f>
        <v>1036800</v>
      </c>
      <c r="C29" s="1">
        <f>1.8*360000</f>
        <v>648000</v>
      </c>
      <c r="D29" s="1">
        <f>1.8*288000</f>
        <v>518400</v>
      </c>
      <c r="E29" s="1">
        <f>1.8*396000</f>
        <v>712800</v>
      </c>
      <c r="F29" s="1">
        <f>1.8*630000</f>
        <v>1134000</v>
      </c>
      <c r="G29" s="1">
        <f>1.8*315000</f>
        <v>567000</v>
      </c>
    </row>
    <row r="31" spans="1:19" x14ac:dyDescent="0.25">
      <c r="A31" t="s">
        <v>36</v>
      </c>
      <c r="B31">
        <f>SUMPRODUCT(H17:H26,H4:H13)</f>
        <v>640000</v>
      </c>
      <c r="G31" s="13" t="s">
        <v>46</v>
      </c>
      <c r="H31" s="13"/>
      <c r="I31" s="13"/>
      <c r="J31" s="13"/>
      <c r="K31" s="13"/>
      <c r="L31" s="13"/>
      <c r="M31" s="13"/>
      <c r="N31" s="13"/>
      <c r="O31" s="13"/>
      <c r="P31" s="14"/>
      <c r="Q31" s="13"/>
      <c r="R31" s="13"/>
    </row>
    <row r="32" spans="1:19" x14ac:dyDescent="0.25">
      <c r="A32" t="s">
        <v>42</v>
      </c>
      <c r="B32">
        <f>SUM(I17:I26)*0.2</f>
        <v>923400</v>
      </c>
      <c r="G32" s="22" t="s">
        <v>45</v>
      </c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</row>
    <row r="33" spans="1:2" x14ac:dyDescent="0.25">
      <c r="A33" t="s">
        <v>14</v>
      </c>
      <c r="B33">
        <f>SUMPRODUCT(B17:G26,B4:G13)/4</f>
        <v>3220850</v>
      </c>
    </row>
    <row r="34" spans="1:2" x14ac:dyDescent="0.25">
      <c r="A34" t="s">
        <v>41</v>
      </c>
      <c r="B34">
        <f>(475000*(H17+H18+H19+H20+H21+H22+H23+H24+H25+H26)+0.165*(I17+I18+I19+I20+I21+I22+I23+I24+I25+I26))</f>
        <v>1711805</v>
      </c>
    </row>
    <row r="35" spans="1:2" x14ac:dyDescent="0.25">
      <c r="A35" t="s">
        <v>44</v>
      </c>
      <c r="B35">
        <f>(SUM(I17:I26)/4)*3</f>
        <v>3462750</v>
      </c>
    </row>
    <row r="36" spans="1:2" x14ac:dyDescent="0.25">
      <c r="A36" t="s">
        <v>40</v>
      </c>
      <c r="B36">
        <f>SUM(B31:B34)</f>
        <v>6496055</v>
      </c>
    </row>
  </sheetData>
  <mergeCells count="2">
    <mergeCell ref="D2:E2"/>
    <mergeCell ref="G32:S3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6"/>
  <sheetViews>
    <sheetView topLeftCell="A13" workbookViewId="0">
      <selection activeCell="K28" sqref="K28"/>
    </sheetView>
  </sheetViews>
  <sheetFormatPr defaultRowHeight="15" x14ac:dyDescent="0.25"/>
  <cols>
    <col min="1" max="1" width="15.5703125" customWidth="1"/>
    <col min="2" max="2" width="11" customWidth="1"/>
    <col min="3" max="3" width="11.42578125" customWidth="1"/>
    <col min="4" max="4" width="14.7109375" customWidth="1"/>
    <col min="5" max="5" width="15.28515625" customWidth="1"/>
    <col min="6" max="6" width="11.7109375" customWidth="1"/>
    <col min="8" max="8" width="10.28515625" customWidth="1"/>
  </cols>
  <sheetData>
    <row r="1" spans="1:11" x14ac:dyDescent="0.25">
      <c r="D1" s="12">
        <v>2008</v>
      </c>
    </row>
    <row r="2" spans="1:11" x14ac:dyDescent="0.25">
      <c r="A2" t="s">
        <v>19</v>
      </c>
      <c r="D2" s="21" t="s">
        <v>20</v>
      </c>
      <c r="E2" s="21"/>
    </row>
    <row r="3" spans="1:11" x14ac:dyDescent="0.25">
      <c r="B3" s="1" t="s">
        <v>1</v>
      </c>
      <c r="C3" s="1" t="s">
        <v>21</v>
      </c>
      <c r="D3" s="1" t="s">
        <v>3</v>
      </c>
      <c r="E3" s="1" t="s">
        <v>22</v>
      </c>
      <c r="F3" s="1" t="s">
        <v>5</v>
      </c>
      <c r="G3" s="1" t="s">
        <v>23</v>
      </c>
      <c r="H3" s="1" t="s">
        <v>36</v>
      </c>
      <c r="J3" s="1" t="s">
        <v>43</v>
      </c>
    </row>
    <row r="4" spans="1:11" x14ac:dyDescent="0.25">
      <c r="A4" t="s">
        <v>26</v>
      </c>
      <c r="B4" s="1">
        <v>2</v>
      </c>
      <c r="C4" s="1">
        <v>2.5</v>
      </c>
      <c r="D4" s="1">
        <v>3.5</v>
      </c>
      <c r="E4" s="1">
        <v>4</v>
      </c>
      <c r="F4" s="1">
        <v>5</v>
      </c>
      <c r="G4" s="1">
        <v>5.5</v>
      </c>
      <c r="H4" s="1">
        <v>300000</v>
      </c>
      <c r="J4" s="1">
        <v>0.2</v>
      </c>
    </row>
    <row r="5" spans="1:11" x14ac:dyDescent="0.25">
      <c r="A5" t="s">
        <v>27</v>
      </c>
      <c r="B5" s="1">
        <v>2</v>
      </c>
      <c r="C5" s="1">
        <v>2.5</v>
      </c>
      <c r="D5" s="1">
        <v>3.5</v>
      </c>
      <c r="E5" s="1">
        <v>4</v>
      </c>
      <c r="F5" s="1">
        <v>5</v>
      </c>
      <c r="G5" s="1">
        <v>5.5</v>
      </c>
      <c r="H5" s="1">
        <v>500000</v>
      </c>
      <c r="J5" s="1">
        <v>0.2</v>
      </c>
    </row>
    <row r="6" spans="1:11" x14ac:dyDescent="0.25">
      <c r="A6" t="s">
        <v>28</v>
      </c>
      <c r="B6" s="1">
        <v>2.5</v>
      </c>
      <c r="C6" s="1">
        <v>2.5</v>
      </c>
      <c r="D6" s="1">
        <v>2.5</v>
      </c>
      <c r="E6" s="1">
        <v>3</v>
      </c>
      <c r="F6" s="1">
        <v>4</v>
      </c>
      <c r="G6" s="1">
        <v>4.5</v>
      </c>
      <c r="H6" s="1">
        <v>250000</v>
      </c>
      <c r="J6" s="1">
        <v>0.2</v>
      </c>
    </row>
    <row r="7" spans="1:11" x14ac:dyDescent="0.25">
      <c r="A7" t="s">
        <v>29</v>
      </c>
      <c r="B7" s="1">
        <v>2.5</v>
      </c>
      <c r="C7" s="1">
        <v>2.5</v>
      </c>
      <c r="D7" s="1">
        <v>2.5</v>
      </c>
      <c r="E7" s="1">
        <v>3</v>
      </c>
      <c r="F7" s="1">
        <v>4</v>
      </c>
      <c r="G7" s="1">
        <v>4.5</v>
      </c>
      <c r="H7" s="1">
        <v>420000</v>
      </c>
      <c r="J7" s="1">
        <v>0.2</v>
      </c>
    </row>
    <row r="8" spans="1:11" x14ac:dyDescent="0.25">
      <c r="A8" t="s">
        <v>30</v>
      </c>
      <c r="B8" s="1">
        <v>3.5</v>
      </c>
      <c r="C8" s="1">
        <v>3.5</v>
      </c>
      <c r="D8" s="1">
        <v>2.5</v>
      </c>
      <c r="E8" s="1">
        <v>2.5</v>
      </c>
      <c r="F8" s="1">
        <v>3</v>
      </c>
      <c r="G8" s="1">
        <v>3.5</v>
      </c>
      <c r="H8" s="1">
        <v>220000</v>
      </c>
      <c r="J8" s="1">
        <v>0.2</v>
      </c>
    </row>
    <row r="9" spans="1:11" x14ac:dyDescent="0.25">
      <c r="A9" t="s">
        <v>31</v>
      </c>
      <c r="B9" s="1">
        <v>3.5</v>
      </c>
      <c r="C9" s="1">
        <v>3.5</v>
      </c>
      <c r="D9" s="1">
        <v>2.5</v>
      </c>
      <c r="E9" s="1">
        <v>2.5</v>
      </c>
      <c r="F9" s="1">
        <v>3</v>
      </c>
      <c r="G9" s="1">
        <v>3.5</v>
      </c>
      <c r="H9" s="1">
        <v>375000</v>
      </c>
      <c r="J9" s="1">
        <v>0.2</v>
      </c>
    </row>
    <row r="10" spans="1:11" x14ac:dyDescent="0.25">
      <c r="A10" t="s">
        <v>32</v>
      </c>
      <c r="B10" s="1">
        <v>4</v>
      </c>
      <c r="C10" s="1">
        <v>4</v>
      </c>
      <c r="D10" s="1">
        <v>3</v>
      </c>
      <c r="E10" s="1">
        <v>2.5</v>
      </c>
      <c r="F10" s="1">
        <v>3</v>
      </c>
      <c r="G10" s="1">
        <v>2.5</v>
      </c>
      <c r="H10" s="1">
        <v>220000</v>
      </c>
      <c r="J10" s="1">
        <v>0.2</v>
      </c>
    </row>
    <row r="11" spans="1:11" x14ac:dyDescent="0.25">
      <c r="A11" t="s">
        <v>33</v>
      </c>
      <c r="B11" s="1">
        <v>4</v>
      </c>
      <c r="C11" s="1">
        <v>4</v>
      </c>
      <c r="D11" s="1">
        <v>3</v>
      </c>
      <c r="E11" s="1">
        <v>2.5</v>
      </c>
      <c r="F11" s="1">
        <v>3</v>
      </c>
      <c r="G11" s="1">
        <v>2.5</v>
      </c>
      <c r="H11" s="1">
        <v>375000</v>
      </c>
      <c r="J11" s="1">
        <v>0.2</v>
      </c>
    </row>
    <row r="12" spans="1:11" x14ac:dyDescent="0.25">
      <c r="A12" t="s">
        <v>34</v>
      </c>
      <c r="B12" s="1">
        <v>4.5</v>
      </c>
      <c r="C12" s="1">
        <v>5</v>
      </c>
      <c r="D12" s="1">
        <v>3</v>
      </c>
      <c r="E12" s="1">
        <v>3.5</v>
      </c>
      <c r="F12" s="1">
        <v>2.5</v>
      </c>
      <c r="G12" s="1">
        <v>4</v>
      </c>
      <c r="H12" s="1">
        <v>240000</v>
      </c>
      <c r="J12" s="1">
        <v>0.2</v>
      </c>
    </row>
    <row r="13" spans="1:11" x14ac:dyDescent="0.25">
      <c r="A13" t="s">
        <v>35</v>
      </c>
      <c r="B13" s="1">
        <v>4.5</v>
      </c>
      <c r="C13" s="1">
        <v>5</v>
      </c>
      <c r="D13" s="1">
        <v>3</v>
      </c>
      <c r="E13" s="1">
        <v>3.5</v>
      </c>
      <c r="F13" s="1">
        <v>2.5</v>
      </c>
      <c r="G13" s="1">
        <v>4</v>
      </c>
      <c r="H13" s="1">
        <v>400000</v>
      </c>
      <c r="J13" s="1">
        <v>0.2</v>
      </c>
    </row>
    <row r="16" spans="1:11" x14ac:dyDescent="0.25">
      <c r="B16" s="1" t="s">
        <v>1</v>
      </c>
      <c r="C16" s="1" t="s">
        <v>21</v>
      </c>
      <c r="D16" s="1" t="s">
        <v>3</v>
      </c>
      <c r="E16" s="1" t="s">
        <v>22</v>
      </c>
      <c r="F16" s="1" t="s">
        <v>5</v>
      </c>
      <c r="G16" s="1" t="s">
        <v>23</v>
      </c>
      <c r="H16" s="1" t="s">
        <v>37</v>
      </c>
      <c r="I16" s="1" t="s">
        <v>38</v>
      </c>
      <c r="J16" s="1" t="s">
        <v>24</v>
      </c>
      <c r="K16" s="1" t="s">
        <v>24</v>
      </c>
    </row>
    <row r="17" spans="1:19" x14ac:dyDescent="0.25">
      <c r="A17" t="s">
        <v>26</v>
      </c>
      <c r="B17" s="1">
        <v>1036800</v>
      </c>
      <c r="C17" s="1">
        <v>648000</v>
      </c>
      <c r="D17" s="1">
        <v>0</v>
      </c>
      <c r="E17" s="1">
        <v>0</v>
      </c>
      <c r="F17" s="1">
        <v>0</v>
      </c>
      <c r="G17" s="1">
        <v>0</v>
      </c>
      <c r="H17" s="1">
        <v>1</v>
      </c>
      <c r="I17" s="1">
        <f>SUM(B17:G17)</f>
        <v>1684800</v>
      </c>
      <c r="J17" s="1">
        <v>2000000</v>
      </c>
      <c r="K17">
        <f>H17*J17</f>
        <v>2000000</v>
      </c>
    </row>
    <row r="18" spans="1:19" x14ac:dyDescent="0.25">
      <c r="A18" t="s">
        <v>27</v>
      </c>
      <c r="B18" s="1">
        <v>0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f t="shared" ref="I18:I26" si="0">SUM(B18:G18)</f>
        <v>0</v>
      </c>
      <c r="J18" s="1">
        <v>4000000</v>
      </c>
      <c r="K18">
        <f t="shared" ref="K18:K26" si="1">H18*J18</f>
        <v>0</v>
      </c>
    </row>
    <row r="19" spans="1:19" x14ac:dyDescent="0.25">
      <c r="A19" t="s">
        <v>28</v>
      </c>
      <c r="B19" s="1">
        <v>0</v>
      </c>
      <c r="C19" s="1">
        <v>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f t="shared" si="0"/>
        <v>0</v>
      </c>
      <c r="J19" s="1">
        <v>2000000</v>
      </c>
      <c r="K19">
        <f t="shared" si="1"/>
        <v>0</v>
      </c>
    </row>
    <row r="20" spans="1:19" x14ac:dyDescent="0.25">
      <c r="A20" t="s">
        <v>29</v>
      </c>
      <c r="B20" s="1">
        <v>0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f t="shared" si="0"/>
        <v>0</v>
      </c>
      <c r="J20" s="1">
        <v>4000000</v>
      </c>
      <c r="K20">
        <f t="shared" si="1"/>
        <v>0</v>
      </c>
    </row>
    <row r="21" spans="1:19" x14ac:dyDescent="0.25">
      <c r="A21" t="s">
        <v>30</v>
      </c>
      <c r="B21" s="1">
        <v>0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f t="shared" si="0"/>
        <v>0</v>
      </c>
      <c r="J21" s="1">
        <v>2000000</v>
      </c>
      <c r="K21">
        <f t="shared" si="1"/>
        <v>0</v>
      </c>
    </row>
    <row r="22" spans="1:19" x14ac:dyDescent="0.25">
      <c r="A22" t="s">
        <v>31</v>
      </c>
      <c r="B22" s="1">
        <v>0</v>
      </c>
      <c r="C22" s="1">
        <v>0</v>
      </c>
      <c r="D22" s="1">
        <v>0</v>
      </c>
      <c r="E22" s="1">
        <v>0</v>
      </c>
      <c r="F22" s="1">
        <v>0</v>
      </c>
      <c r="G22" s="1">
        <v>0</v>
      </c>
      <c r="H22" s="1">
        <v>0</v>
      </c>
      <c r="I22" s="1">
        <f t="shared" si="0"/>
        <v>0</v>
      </c>
      <c r="J22" s="1">
        <v>4000000</v>
      </c>
      <c r="K22">
        <f t="shared" si="1"/>
        <v>0</v>
      </c>
    </row>
    <row r="23" spans="1:19" x14ac:dyDescent="0.25">
      <c r="A23" t="s">
        <v>32</v>
      </c>
      <c r="B23" s="1">
        <v>0</v>
      </c>
      <c r="C23" s="1">
        <v>0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f t="shared" si="0"/>
        <v>0</v>
      </c>
      <c r="J23" s="1">
        <v>2000000</v>
      </c>
      <c r="K23">
        <f t="shared" si="1"/>
        <v>0</v>
      </c>
    </row>
    <row r="24" spans="1:19" x14ac:dyDescent="0.25">
      <c r="A24" t="s">
        <v>33</v>
      </c>
      <c r="B24" s="1">
        <v>0</v>
      </c>
      <c r="C24" s="1">
        <v>0</v>
      </c>
      <c r="D24" s="1">
        <v>518400</v>
      </c>
      <c r="E24" s="1">
        <v>712800</v>
      </c>
      <c r="F24" s="1">
        <v>1134000</v>
      </c>
      <c r="G24" s="1">
        <v>567000</v>
      </c>
      <c r="H24" s="1">
        <v>1</v>
      </c>
      <c r="I24" s="1">
        <f t="shared" si="0"/>
        <v>2932200</v>
      </c>
      <c r="J24" s="1">
        <v>4000000</v>
      </c>
      <c r="K24">
        <f t="shared" si="1"/>
        <v>4000000</v>
      </c>
    </row>
    <row r="25" spans="1:19" x14ac:dyDescent="0.25">
      <c r="A25" t="s">
        <v>34</v>
      </c>
      <c r="B25" s="1">
        <v>0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f t="shared" si="0"/>
        <v>0</v>
      </c>
      <c r="J25" s="1">
        <v>2000000</v>
      </c>
      <c r="K25">
        <f t="shared" si="1"/>
        <v>0</v>
      </c>
    </row>
    <row r="26" spans="1:19" x14ac:dyDescent="0.25">
      <c r="A26" t="s">
        <v>35</v>
      </c>
      <c r="B26" s="1">
        <v>0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f t="shared" si="0"/>
        <v>0</v>
      </c>
      <c r="J26" s="1">
        <v>4000000</v>
      </c>
      <c r="K26">
        <f t="shared" si="1"/>
        <v>0</v>
      </c>
    </row>
    <row r="27" spans="1:19" x14ac:dyDescent="0.25">
      <c r="A27" t="s">
        <v>39</v>
      </c>
      <c r="B27" s="1">
        <f>SUM(B17:B26)</f>
        <v>1036800</v>
      </c>
      <c r="C27" s="1">
        <f t="shared" ref="C27:G27" si="2">SUM(C17:C26)</f>
        <v>648000</v>
      </c>
      <c r="D27" s="1">
        <f t="shared" si="2"/>
        <v>518400</v>
      </c>
      <c r="E27" s="1">
        <f t="shared" si="2"/>
        <v>712800</v>
      </c>
      <c r="F27" s="1">
        <f t="shared" si="2"/>
        <v>1134000</v>
      </c>
      <c r="G27" s="1">
        <f t="shared" si="2"/>
        <v>567000</v>
      </c>
      <c r="H27" s="1"/>
      <c r="J27" s="1"/>
    </row>
    <row r="29" spans="1:19" x14ac:dyDescent="0.25">
      <c r="A29" t="s">
        <v>25</v>
      </c>
      <c r="B29" s="1">
        <f>1.8*576000</f>
        <v>1036800</v>
      </c>
      <c r="C29" s="1">
        <f>1.8*360000</f>
        <v>648000</v>
      </c>
      <c r="D29" s="1">
        <f>1.8*288000</f>
        <v>518400</v>
      </c>
      <c r="E29" s="1">
        <f>1.8*396000</f>
        <v>712800</v>
      </c>
      <c r="F29" s="1">
        <f>1.8*630000</f>
        <v>1134000</v>
      </c>
      <c r="G29" s="1">
        <f>1.8*315000</f>
        <v>567000</v>
      </c>
    </row>
    <row r="31" spans="1:19" x14ac:dyDescent="0.25">
      <c r="A31" t="s">
        <v>36</v>
      </c>
      <c r="B31">
        <f>SUMPRODUCT(H17:H26,H4:H13)</f>
        <v>675000</v>
      </c>
      <c r="G31" s="13" t="s">
        <v>46</v>
      </c>
      <c r="H31" s="13"/>
      <c r="I31" s="13"/>
      <c r="J31" s="13"/>
      <c r="K31" s="13"/>
      <c r="L31" s="13"/>
      <c r="M31" s="13"/>
      <c r="N31" s="13"/>
      <c r="O31" s="13"/>
      <c r="P31" s="14"/>
      <c r="Q31" s="13"/>
      <c r="R31" s="13"/>
    </row>
    <row r="32" spans="1:19" x14ac:dyDescent="0.25">
      <c r="A32" t="s">
        <v>42</v>
      </c>
      <c r="B32">
        <f>SUM(I17:I26)*0.2</f>
        <v>923400</v>
      </c>
      <c r="G32" s="22" t="s">
        <v>45</v>
      </c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</row>
    <row r="33" spans="1:2" x14ac:dyDescent="0.25">
      <c r="A33" t="s">
        <v>14</v>
      </c>
      <c r="B33">
        <f>SUMPRODUCT(B17:G26,B4:G13)/2</f>
        <v>5925150</v>
      </c>
    </row>
    <row r="34" spans="1:2" x14ac:dyDescent="0.25">
      <c r="A34" t="s">
        <v>41</v>
      </c>
      <c r="B34">
        <f>(475000*(H17+H18+H19+H20+H21+H22+H23+H24+H25+H26)+0.165*(I17+I18+I19+I20+I21+I22+I23+I24+I25+I26))</f>
        <v>1711805</v>
      </c>
    </row>
    <row r="35" spans="1:2" x14ac:dyDescent="0.25">
      <c r="A35" t="s">
        <v>44</v>
      </c>
      <c r="B35">
        <f>(SUM(I17:I26)/4)*3</f>
        <v>3462750</v>
      </c>
    </row>
    <row r="36" spans="1:2" x14ac:dyDescent="0.25">
      <c r="A36" t="s">
        <v>40</v>
      </c>
      <c r="B36">
        <f>SUM(B31:B34)</f>
        <v>9235355</v>
      </c>
    </row>
  </sheetData>
  <mergeCells count="2">
    <mergeCell ref="D2:E2"/>
    <mergeCell ref="G32:S3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Answer1</vt:lpstr>
      <vt:lpstr>Answer 2-2008</vt:lpstr>
      <vt:lpstr>Answer 2-2009</vt:lpstr>
      <vt:lpstr>Answer 3-2009</vt:lpstr>
      <vt:lpstr>Sheet3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IIMR0016</dc:creator>
  <cp:lastModifiedBy>hp</cp:lastModifiedBy>
  <dcterms:created xsi:type="dcterms:W3CDTF">2018-09-14T12:08:53Z</dcterms:created>
  <dcterms:modified xsi:type="dcterms:W3CDTF">2022-10-09T03:08:35Z</dcterms:modified>
</cp:coreProperties>
</file>