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sjawed/Downloads/"/>
    </mc:Choice>
  </mc:AlternateContent>
  <xr:revisionPtr revIDLastSave="0" documentId="8_{87F87DEC-DFFF-6340-B2E2-441CA3BB61D9}" xr6:coauthVersionLast="47" xr6:coauthVersionMax="47" xr10:uidLastSave="{00000000-0000-0000-0000-000000000000}"/>
  <bookViews>
    <workbookView xWindow="280" yWindow="1120" windowWidth="27500" windowHeight="15580" activeTab="1" xr2:uid="{9204ABF4-2FF8-DF48-AEF0-6BC4250240F1}"/>
  </bookViews>
  <sheets>
    <sheet name="Sheet1" sheetId="1" r:id="rId1"/>
    <sheet name="Sheet2" sheetId="2" r:id="rId2"/>
    <sheet name="Sheet4" sheetId="4" r:id="rId3"/>
    <sheet name="Sheet3" sheetId="3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7" i="2" l="1"/>
  <c r="N16" i="2"/>
  <c r="D10" i="2"/>
  <c r="J17" i="2" s="1"/>
  <c r="J18" i="2" s="1"/>
  <c r="O11" i="2" s="1"/>
  <c r="O12" i="2" s="1"/>
  <c r="D12" i="2"/>
  <c r="D17" i="2"/>
  <c r="D15" i="2"/>
  <c r="J37" i="2"/>
  <c r="B28" i="2"/>
  <c r="J45" i="2"/>
  <c r="J38" i="2"/>
  <c r="J39" i="2"/>
  <c r="J40" i="2"/>
  <c r="J41" i="2"/>
  <c r="J42" i="2"/>
  <c r="J43" i="2"/>
  <c r="J44" i="2"/>
  <c r="I45" i="2"/>
  <c r="K12" i="2"/>
  <c r="L12" i="2"/>
  <c r="M12" i="2"/>
  <c r="N12" i="2"/>
  <c r="J12" i="2"/>
  <c r="K10" i="2"/>
  <c r="L10" i="2"/>
  <c r="M10" i="2"/>
  <c r="N10" i="2"/>
  <c r="O10" i="2"/>
  <c r="J10" i="2"/>
  <c r="K7" i="2"/>
  <c r="L7" i="2"/>
  <c r="M7" i="2"/>
  <c r="N7" i="2"/>
  <c r="O7" i="2"/>
  <c r="L6" i="2"/>
  <c r="M6" i="2"/>
  <c r="N6" i="2"/>
  <c r="O6" i="2"/>
  <c r="K6" i="2"/>
  <c r="L5" i="2"/>
  <c r="M5" i="2"/>
  <c r="N5" i="2"/>
  <c r="O5" i="2"/>
  <c r="K5" i="2"/>
</calcChain>
</file>

<file path=xl/sharedStrings.xml><?xml version="1.0" encoding="utf-8"?>
<sst xmlns="http://schemas.openxmlformats.org/spreadsheetml/2006/main" count="124" uniqueCount="94">
  <si>
    <t>Company</t>
  </si>
  <si>
    <t>Year Ending</t>
  </si>
  <si>
    <t>Face Value (Rs.)</t>
  </si>
  <si>
    <t>Book Value (Rs.)</t>
  </si>
  <si>
    <t>M Cap (Rs. million)</t>
  </si>
  <si>
    <t>Net Income (Rs. million)</t>
  </si>
  <si>
    <t>Equity (Rs. million)</t>
  </si>
  <si>
    <t>Debt (Rs. million)</t>
  </si>
  <si>
    <t>Equity Beta</t>
  </si>
  <si>
    <t>Advanta India Ltd.</t>
  </si>
  <si>
    <t>Britannia Industries Ltd.</t>
  </si>
  <si>
    <t>GlaxoSmithkline Consumer Healthcare Ltd.</t>
  </si>
  <si>
    <t>Jubilant Foodworks Ltd.</t>
  </si>
  <si>
    <t>Kwality Dairy (India) Ltd.</t>
  </si>
  <si>
    <t>Rei Agro Ltd.</t>
  </si>
  <si>
    <t>Venky’s (India) Ltd.</t>
  </si>
  <si>
    <t>Zydus Wellness Ltd.</t>
  </si>
  <si>
    <t>Exhibit 1: Projected Income Statement (‘000)</t>
  </si>
  <si>
    <t>Year</t>
  </si>
  <si>
    <t>Revenue</t>
  </si>
  <si>
    <t>Expenses</t>
  </si>
  <si>
    <t>EBITDA</t>
  </si>
  <si>
    <t>Interest Payments @ 8%</t>
  </si>
  <si>
    <t>Depreciation @ 15%</t>
  </si>
  <si>
    <t>Profit Before Tax</t>
  </si>
  <si>
    <t>Tax @ 30%</t>
  </si>
  <si>
    <t>Profit After Tax</t>
  </si>
  <si>
    <t>Exhibit 2: Projected Balance Sheet (‘000)</t>
  </si>
  <si>
    <t>Equity</t>
  </si>
  <si>
    <t>Debt</t>
  </si>
  <si>
    <t>Total Liabilities</t>
  </si>
  <si>
    <t>Gross Fixed Assets</t>
  </si>
  <si>
    <t>Less Accumulated Depreciation</t>
  </si>
  <si>
    <t>Net Fixed Assets</t>
  </si>
  <si>
    <t>Working Capital</t>
  </si>
  <si>
    <t>Total Assets</t>
  </si>
  <si>
    <t>Particulars</t>
  </si>
  <si>
    <t>t=0</t>
  </si>
  <si>
    <t>Depreciation</t>
  </si>
  <si>
    <t>EBIT</t>
  </si>
  <si>
    <t>EAT</t>
  </si>
  <si>
    <t>Add:Depreciation</t>
  </si>
  <si>
    <t>Less inc in W.C</t>
  </si>
  <si>
    <t>Less Capex</t>
  </si>
  <si>
    <t>FCF</t>
  </si>
  <si>
    <t>Net FCF</t>
  </si>
  <si>
    <t>TV</t>
  </si>
  <si>
    <t xml:space="preserve">Go </t>
  </si>
  <si>
    <t>No - Go</t>
  </si>
  <si>
    <t>NPV</t>
  </si>
  <si>
    <t>IRR</t>
  </si>
  <si>
    <t>Cash Projection period</t>
  </si>
  <si>
    <t>1st (5-10 years)</t>
  </si>
  <si>
    <t>Beyond that till infinity</t>
  </si>
  <si>
    <t>40-60%</t>
  </si>
  <si>
    <t>60-40%</t>
  </si>
  <si>
    <t>growth rate = assumed</t>
  </si>
  <si>
    <t>1st</t>
  </si>
  <si>
    <t>C/r</t>
  </si>
  <si>
    <t>C(1+g)/r-g</t>
  </si>
  <si>
    <t>t = 0</t>
  </si>
  <si>
    <t>t = 1</t>
  </si>
  <si>
    <t>C</t>
  </si>
  <si>
    <t>Standing here</t>
  </si>
  <si>
    <t>PV = C/r</t>
  </si>
  <si>
    <t>NA</t>
  </si>
  <si>
    <t>Yes</t>
  </si>
  <si>
    <t>WACC</t>
  </si>
  <si>
    <t>Given</t>
  </si>
  <si>
    <t>w(d)</t>
  </si>
  <si>
    <t>W€</t>
  </si>
  <si>
    <t>Tax</t>
  </si>
  <si>
    <t>r(f)</t>
  </si>
  <si>
    <t>r(d)</t>
  </si>
  <si>
    <t>C(1+g)/(WACC-g)</t>
  </si>
  <si>
    <t>growth</t>
  </si>
  <si>
    <t>r(e)</t>
  </si>
  <si>
    <t>RP</t>
  </si>
  <si>
    <t>r(s)</t>
  </si>
  <si>
    <t>Beta</t>
  </si>
  <si>
    <t>y = alpha + beta*X</t>
  </si>
  <si>
    <t>Stock Return</t>
  </si>
  <si>
    <t>Market Return</t>
  </si>
  <si>
    <t xml:space="preserve"> = BR + FR</t>
  </si>
  <si>
    <t>Prof Hamada</t>
  </si>
  <si>
    <t>beta(u)</t>
  </si>
  <si>
    <t>beta(L) &gt;</t>
  </si>
  <si>
    <t>Beta of FF</t>
  </si>
  <si>
    <t>Beta(u) FF</t>
  </si>
  <si>
    <t xml:space="preserve"> = Avg (Beta(u) of companies in the same sector)</t>
  </si>
  <si>
    <t>Equity Beta (L)</t>
  </si>
  <si>
    <t>unlevered Beta</t>
  </si>
  <si>
    <t>r(f)+RP(Beta- levered)</t>
  </si>
  <si>
    <t>Beta - levered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</si>
</sst>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₹&quot;#,##0.00_);[Red]\(&quot;₹&quot;#,##0.00\)"/>
    <numFmt numFmtId="168" formatCode="0.000%"/>
  </numFmts>
  <fonts count="11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9.5"/>
      <color theme="1"/>
      <name val="Calibri"/>
      <family val="2"/>
    </font>
    <font>
      <sz val="9.5"/>
      <color theme="1"/>
      <name val="Calibri"/>
      <family val="2"/>
    </font>
    <font>
      <b/>
      <sz val="11"/>
      <color rgb="FF243F6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17" fontId="6" fillId="0" borderId="4" xfId="0" applyNumberFormat="1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4" fontId="6" fillId="0" borderId="4" xfId="0" applyNumberFormat="1" applyFont="1" applyBorder="1" applyAlignment="1">
      <alignment horizontal="justify" vertical="center" wrapText="1"/>
    </xf>
    <xf numFmtId="3" fontId="6" fillId="0" borderId="4" xfId="0" applyNumberFormat="1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5" xfId="0" applyFont="1" applyBorder="1" applyAlignment="1">
      <alignment horizontal="left"/>
    </xf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12" xfId="0" applyFont="1" applyBorder="1" applyAlignment="1">
      <alignment horizontal="center"/>
    </xf>
    <xf numFmtId="0" fontId="10" fillId="0" borderId="0" xfId="0" applyFont="1"/>
    <xf numFmtId="9" fontId="0" fillId="0" borderId="0" xfId="0" applyNumberFormat="1"/>
    <xf numFmtId="0" fontId="1" fillId="2" borderId="9" xfId="0" applyFont="1" applyFill="1" applyBorder="1" applyAlignment="1">
      <alignment horizontal="left"/>
    </xf>
    <xf numFmtId="2" fontId="3" fillId="0" borderId="4" xfId="0" applyNumberFormat="1" applyFont="1" applyBorder="1" applyAlignment="1">
      <alignment horizontal="justify" vertical="center" wrapText="1"/>
    </xf>
    <xf numFmtId="2" fontId="1" fillId="0" borderId="11" xfId="0" applyNumberFormat="1" applyFont="1" applyBorder="1" applyAlignment="1">
      <alignment horizontal="center"/>
    </xf>
    <xf numFmtId="2" fontId="10" fillId="0" borderId="11" xfId="0" applyNumberFormat="1" applyFont="1" applyBorder="1" applyAlignment="1">
      <alignment horizontal="center"/>
    </xf>
    <xf numFmtId="0" fontId="10" fillId="3" borderId="13" xfId="0" applyFont="1" applyFill="1" applyBorder="1" applyAlignment="1">
      <alignment horizontal="left"/>
    </xf>
    <xf numFmtId="0" fontId="10" fillId="3" borderId="14" xfId="0" applyFont="1" applyFill="1" applyBorder="1" applyAlignment="1">
      <alignment horizontal="left"/>
    </xf>
    <xf numFmtId="0" fontId="10" fillId="3" borderId="15" xfId="0" applyFont="1" applyFill="1" applyBorder="1" applyAlignment="1">
      <alignment horizontal="center"/>
    </xf>
    <xf numFmtId="0" fontId="0" fillId="3" borderId="0" xfId="0" applyFill="1"/>
    <xf numFmtId="10" fontId="0" fillId="0" borderId="0" xfId="0" applyNumberFormat="1"/>
    <xf numFmtId="0" fontId="5" fillId="0" borderId="16" xfId="0" applyFont="1" applyBorder="1" applyAlignment="1">
      <alignment horizontal="justify" vertical="center" wrapText="1"/>
    </xf>
    <xf numFmtId="0" fontId="6" fillId="0" borderId="17" xfId="0" applyFont="1" applyBorder="1" applyAlignment="1">
      <alignment horizontal="justify" vertical="center" wrapText="1"/>
    </xf>
    <xf numFmtId="0" fontId="5" fillId="0" borderId="11" xfId="0" applyFont="1" applyFill="1" applyBorder="1" applyAlignment="1">
      <alignment horizontal="justify" vertical="center" wrapText="1"/>
    </xf>
    <xf numFmtId="0" fontId="0" fillId="0" borderId="11" xfId="0" applyBorder="1"/>
    <xf numFmtId="0" fontId="10" fillId="0" borderId="0" xfId="0" applyNumberFormat="1" applyFont="1"/>
    <xf numFmtId="10" fontId="0" fillId="3" borderId="0" xfId="1" applyNumberFormat="1" applyFont="1" applyFill="1"/>
    <xf numFmtId="8" fontId="0" fillId="4" borderId="0" xfId="0" applyNumberFormat="1" applyFill="1"/>
    <xf numFmtId="0" fontId="10" fillId="4" borderId="0" xfId="0" applyFont="1" applyFill="1"/>
    <xf numFmtId="168" fontId="0" fillId="4" borderId="0" xfId="0" applyNumberFormat="1" applyFill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695E4-78D3-0A49-9612-C459EE98C2E8}">
  <dimension ref="A1:I27"/>
  <sheetViews>
    <sheetView workbookViewId="0"/>
  </sheetViews>
  <sheetFormatPr baseColWidth="10" defaultRowHeight="16" x14ac:dyDescent="0.2"/>
  <cols>
    <col min="1" max="1" width="32.33203125" customWidth="1"/>
  </cols>
  <sheetData>
    <row r="1" spans="1:9" ht="31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7" thickBot="1" x14ac:dyDescent="0.25">
      <c r="A2" s="3" t="s">
        <v>9</v>
      </c>
      <c r="B2" s="4">
        <v>40878</v>
      </c>
      <c r="C2" s="5">
        <v>10</v>
      </c>
      <c r="D2" s="5">
        <v>222.1</v>
      </c>
      <c r="E2" s="6">
        <v>8704</v>
      </c>
      <c r="F2" s="5">
        <v>142.19999999999999</v>
      </c>
      <c r="G2" s="6">
        <v>3744.2</v>
      </c>
      <c r="H2" s="6">
        <v>5738.3</v>
      </c>
      <c r="I2" s="5">
        <v>0.54720000000000002</v>
      </c>
    </row>
    <row r="3" spans="1:9" ht="17" thickBot="1" x14ac:dyDescent="0.25">
      <c r="A3" s="3" t="s">
        <v>10</v>
      </c>
      <c r="B3" s="4">
        <v>40969</v>
      </c>
      <c r="C3" s="5">
        <v>2</v>
      </c>
      <c r="D3" s="5">
        <v>43.5</v>
      </c>
      <c r="E3" s="6">
        <v>58237.8</v>
      </c>
      <c r="F3" s="5">
        <v>1678.7</v>
      </c>
      <c r="G3" s="6">
        <v>5200.3999999999996</v>
      </c>
      <c r="H3" s="5">
        <v>281.5</v>
      </c>
      <c r="I3" s="5">
        <v>0.26379999999999998</v>
      </c>
    </row>
    <row r="4" spans="1:9" ht="17" thickBot="1" x14ac:dyDescent="0.25">
      <c r="A4" s="3" t="s">
        <v>11</v>
      </c>
      <c r="B4" s="4">
        <v>40878</v>
      </c>
      <c r="C4" s="5">
        <v>10</v>
      </c>
      <c r="D4" s="5">
        <v>272</v>
      </c>
      <c r="E4" s="6">
        <v>121160.1</v>
      </c>
      <c r="F4" s="7">
        <v>3552</v>
      </c>
      <c r="G4" s="6">
        <v>11441.8</v>
      </c>
      <c r="H4" s="5">
        <v>0</v>
      </c>
      <c r="I4" s="5">
        <v>9.5899999999999999E-2</v>
      </c>
    </row>
    <row r="5" spans="1:9" ht="17" thickBot="1" x14ac:dyDescent="0.25">
      <c r="A5" s="3" t="s">
        <v>12</v>
      </c>
      <c r="B5" s="4">
        <v>40969</v>
      </c>
      <c r="C5" s="5">
        <v>10</v>
      </c>
      <c r="D5" s="5">
        <v>46</v>
      </c>
      <c r="E5" s="6">
        <v>74938.8</v>
      </c>
      <c r="F5" s="5">
        <v>1073.4000000000001</v>
      </c>
      <c r="G5" s="6">
        <v>2995.5</v>
      </c>
      <c r="H5" s="5">
        <v>0</v>
      </c>
      <c r="I5" s="5">
        <v>0.98560000000000003</v>
      </c>
    </row>
    <row r="6" spans="1:9" ht="17" thickBot="1" x14ac:dyDescent="0.25">
      <c r="A6" s="3" t="s">
        <v>13</v>
      </c>
      <c r="B6" s="4">
        <v>40969</v>
      </c>
      <c r="C6" s="5">
        <v>1</v>
      </c>
      <c r="D6" s="5">
        <v>8.9</v>
      </c>
      <c r="E6" s="6">
        <v>6116.3</v>
      </c>
      <c r="F6" s="5">
        <v>909.9</v>
      </c>
      <c r="G6" s="5">
        <v>910.5</v>
      </c>
      <c r="H6" s="7">
        <v>4248</v>
      </c>
      <c r="I6" s="5">
        <v>0.63570000000000004</v>
      </c>
    </row>
    <row r="7" spans="1:9" ht="17" thickBot="1" x14ac:dyDescent="0.25">
      <c r="A7" s="3" t="s">
        <v>14</v>
      </c>
      <c r="B7" s="4">
        <v>40969</v>
      </c>
      <c r="C7" s="5">
        <v>1</v>
      </c>
      <c r="D7" s="5">
        <v>26.6</v>
      </c>
      <c r="E7" s="6">
        <v>8966.9</v>
      </c>
      <c r="F7" s="6">
        <v>2347.4</v>
      </c>
      <c r="G7" s="6">
        <v>23611.8</v>
      </c>
      <c r="H7" s="6">
        <v>38540.5</v>
      </c>
      <c r="I7" s="5">
        <v>0.5393</v>
      </c>
    </row>
    <row r="8" spans="1:9" ht="17" thickBot="1" x14ac:dyDescent="0.25">
      <c r="A8" s="3" t="s">
        <v>15</v>
      </c>
      <c r="B8" s="4">
        <v>40969</v>
      </c>
      <c r="C8" s="5">
        <v>10</v>
      </c>
      <c r="D8" s="5">
        <v>336.3</v>
      </c>
      <c r="E8" s="6">
        <v>4669.2</v>
      </c>
      <c r="F8" s="5">
        <v>351.6</v>
      </c>
      <c r="G8" s="6">
        <v>3157.9</v>
      </c>
      <c r="H8" s="5">
        <v>985.7</v>
      </c>
      <c r="I8" s="5">
        <v>0.66900000000000004</v>
      </c>
    </row>
    <row r="9" spans="1:9" ht="17" thickBot="1" x14ac:dyDescent="0.25">
      <c r="A9" s="3" t="s">
        <v>16</v>
      </c>
      <c r="B9" s="4">
        <v>40969</v>
      </c>
      <c r="C9" s="5">
        <v>10</v>
      </c>
      <c r="D9" s="5">
        <v>47.8</v>
      </c>
      <c r="E9" s="6">
        <v>15336.9</v>
      </c>
      <c r="F9" s="5">
        <v>676.5</v>
      </c>
      <c r="G9" s="6">
        <v>1868.6</v>
      </c>
      <c r="H9" s="5">
        <v>0</v>
      </c>
      <c r="I9" s="5">
        <v>0.53720000000000001</v>
      </c>
    </row>
    <row r="13" spans="1:9" ht="33" thickBot="1" x14ac:dyDescent="0.25">
      <c r="A13" s="8" t="s">
        <v>17</v>
      </c>
    </row>
    <row r="14" spans="1:9" ht="46" thickBot="1" x14ac:dyDescent="0.25">
      <c r="A14" s="9" t="s">
        <v>18</v>
      </c>
      <c r="B14" s="10" t="s">
        <v>19</v>
      </c>
      <c r="C14" s="10" t="s">
        <v>20</v>
      </c>
      <c r="D14" s="10" t="s">
        <v>21</v>
      </c>
      <c r="E14" s="10" t="s">
        <v>22</v>
      </c>
      <c r="F14" s="10" t="s">
        <v>23</v>
      </c>
      <c r="G14" s="10" t="s">
        <v>24</v>
      </c>
      <c r="H14" s="10" t="s">
        <v>25</v>
      </c>
      <c r="I14" s="10" t="s">
        <v>26</v>
      </c>
    </row>
    <row r="15" spans="1:9" ht="17" thickBot="1" x14ac:dyDescent="0.25">
      <c r="A15" s="11">
        <v>1</v>
      </c>
      <c r="B15" s="12">
        <v>4400</v>
      </c>
      <c r="C15" s="12">
        <v>2400</v>
      </c>
      <c r="D15" s="12">
        <v>2000</v>
      </c>
      <c r="E15" s="12">
        <v>165</v>
      </c>
      <c r="F15" s="12">
        <v>900</v>
      </c>
      <c r="G15" s="12">
        <v>935</v>
      </c>
      <c r="H15" s="12">
        <v>281</v>
      </c>
      <c r="I15" s="12">
        <v>655</v>
      </c>
    </row>
    <row r="16" spans="1:9" ht="17" thickBot="1" x14ac:dyDescent="0.25">
      <c r="A16" s="11">
        <v>2</v>
      </c>
      <c r="B16" s="12">
        <v>4900</v>
      </c>
      <c r="C16" s="12">
        <v>2700</v>
      </c>
      <c r="D16" s="12">
        <v>2200</v>
      </c>
      <c r="E16" s="12">
        <v>175</v>
      </c>
      <c r="F16" s="12">
        <v>945</v>
      </c>
      <c r="G16" s="12">
        <v>1080</v>
      </c>
      <c r="H16" s="12">
        <v>324</v>
      </c>
      <c r="I16" s="12">
        <v>756</v>
      </c>
    </row>
    <row r="17" spans="1:9" ht="17" thickBot="1" x14ac:dyDescent="0.25">
      <c r="A17" s="11">
        <v>3</v>
      </c>
      <c r="B17" s="12">
        <v>5400</v>
      </c>
      <c r="C17" s="12">
        <v>3000</v>
      </c>
      <c r="D17" s="12">
        <v>2400</v>
      </c>
      <c r="E17" s="12">
        <v>185</v>
      </c>
      <c r="F17" s="12">
        <v>983</v>
      </c>
      <c r="G17" s="12">
        <v>1232</v>
      </c>
      <c r="H17" s="12">
        <v>370</v>
      </c>
      <c r="I17" s="12">
        <v>862</v>
      </c>
    </row>
    <row r="18" spans="1:9" ht="17" thickBot="1" x14ac:dyDescent="0.25">
      <c r="A18" s="11">
        <v>4</v>
      </c>
      <c r="B18" s="12">
        <v>5900</v>
      </c>
      <c r="C18" s="12">
        <v>3300</v>
      </c>
      <c r="D18" s="12">
        <v>2600</v>
      </c>
      <c r="E18" s="12">
        <v>194</v>
      </c>
      <c r="F18" s="12">
        <v>1016</v>
      </c>
      <c r="G18" s="12">
        <v>1390</v>
      </c>
      <c r="H18" s="12">
        <v>417</v>
      </c>
      <c r="I18" s="12">
        <v>973</v>
      </c>
    </row>
    <row r="19" spans="1:9" ht="17" thickBot="1" x14ac:dyDescent="0.25">
      <c r="A19" s="11">
        <v>5</v>
      </c>
      <c r="B19" s="12">
        <v>6400</v>
      </c>
      <c r="C19" s="12">
        <v>3600</v>
      </c>
      <c r="D19" s="12">
        <v>2800</v>
      </c>
      <c r="E19" s="12">
        <v>202</v>
      </c>
      <c r="F19" s="12">
        <v>1043</v>
      </c>
      <c r="G19" s="12">
        <v>1554</v>
      </c>
      <c r="H19" s="12">
        <v>466</v>
      </c>
      <c r="I19" s="12">
        <v>1088</v>
      </c>
    </row>
    <row r="20" spans="1:9" ht="33" thickBot="1" x14ac:dyDescent="0.25">
      <c r="A20" s="8" t="s">
        <v>27</v>
      </c>
    </row>
    <row r="21" spans="1:9" ht="81" thickBot="1" x14ac:dyDescent="0.25">
      <c r="A21" s="13" t="s">
        <v>18</v>
      </c>
      <c r="B21" s="14" t="s">
        <v>28</v>
      </c>
      <c r="C21" s="14" t="s">
        <v>29</v>
      </c>
      <c r="D21" s="14" t="s">
        <v>30</v>
      </c>
      <c r="E21" s="14" t="s">
        <v>31</v>
      </c>
      <c r="F21" s="14" t="s">
        <v>32</v>
      </c>
      <c r="G21" s="14" t="s">
        <v>33</v>
      </c>
      <c r="H21" s="14" t="s">
        <v>34</v>
      </c>
      <c r="I21" s="14" t="s">
        <v>35</v>
      </c>
    </row>
    <row r="22" spans="1:9" ht="17" thickBot="1" x14ac:dyDescent="0.25">
      <c r="A22" s="15">
        <v>0</v>
      </c>
      <c r="B22" s="16">
        <v>6000</v>
      </c>
      <c r="C22" s="16">
        <v>2000</v>
      </c>
      <c r="D22" s="16">
        <v>8000</v>
      </c>
      <c r="E22" s="16">
        <v>6000</v>
      </c>
      <c r="F22" s="16">
        <v>0</v>
      </c>
      <c r="G22" s="16">
        <v>6000</v>
      </c>
      <c r="H22" s="16">
        <v>2000</v>
      </c>
      <c r="I22" s="16">
        <v>8000</v>
      </c>
    </row>
    <row r="23" spans="1:9" ht="17" thickBot="1" x14ac:dyDescent="0.25">
      <c r="A23" s="15">
        <v>1</v>
      </c>
      <c r="B23" s="16">
        <v>6375</v>
      </c>
      <c r="C23" s="16">
        <v>2125</v>
      </c>
      <c r="D23" s="16">
        <v>8500</v>
      </c>
      <c r="E23" s="16">
        <v>7200</v>
      </c>
      <c r="F23" s="16">
        <v>900</v>
      </c>
      <c r="G23" s="16">
        <v>6300</v>
      </c>
      <c r="H23" s="16">
        <v>2200</v>
      </c>
      <c r="I23" s="16">
        <v>8500</v>
      </c>
    </row>
    <row r="24" spans="1:9" ht="17" thickBot="1" x14ac:dyDescent="0.25">
      <c r="A24" s="15">
        <v>2</v>
      </c>
      <c r="B24" s="16">
        <v>6754</v>
      </c>
      <c r="C24" s="16">
        <v>2251</v>
      </c>
      <c r="D24" s="16">
        <v>9005</v>
      </c>
      <c r="E24" s="16">
        <v>8400</v>
      </c>
      <c r="F24" s="16">
        <v>1845</v>
      </c>
      <c r="G24" s="16">
        <v>6555</v>
      </c>
      <c r="H24" s="16">
        <v>2450</v>
      </c>
      <c r="I24" s="16">
        <v>9005</v>
      </c>
    </row>
    <row r="25" spans="1:9" ht="17" thickBot="1" x14ac:dyDescent="0.25">
      <c r="A25" s="15">
        <v>3</v>
      </c>
      <c r="B25" s="16">
        <v>7104</v>
      </c>
      <c r="C25" s="16">
        <v>2368</v>
      </c>
      <c r="D25" s="16">
        <v>9472</v>
      </c>
      <c r="E25" s="16">
        <v>9600</v>
      </c>
      <c r="F25" s="16">
        <v>2828</v>
      </c>
      <c r="G25" s="16">
        <v>6772</v>
      </c>
      <c r="H25" s="16">
        <v>2700</v>
      </c>
      <c r="I25" s="16">
        <v>9472</v>
      </c>
    </row>
    <row r="26" spans="1:9" ht="17" thickBot="1" x14ac:dyDescent="0.25">
      <c r="A26" s="15">
        <v>4</v>
      </c>
      <c r="B26" s="16">
        <v>7429</v>
      </c>
      <c r="C26" s="16">
        <v>2476</v>
      </c>
      <c r="D26" s="16">
        <v>9906</v>
      </c>
      <c r="E26" s="16">
        <v>10800</v>
      </c>
      <c r="F26" s="16">
        <v>3844</v>
      </c>
      <c r="G26" s="16">
        <v>6956</v>
      </c>
      <c r="H26" s="16">
        <v>2950</v>
      </c>
      <c r="I26" s="16">
        <v>9906</v>
      </c>
    </row>
    <row r="27" spans="1:9" ht="17" thickBot="1" x14ac:dyDescent="0.25">
      <c r="A27" s="15">
        <v>5</v>
      </c>
      <c r="B27" s="16">
        <v>7734</v>
      </c>
      <c r="C27" s="16">
        <v>2578</v>
      </c>
      <c r="D27" s="16">
        <v>10313</v>
      </c>
      <c r="E27" s="16">
        <v>12000</v>
      </c>
      <c r="F27" s="16">
        <v>4887</v>
      </c>
      <c r="G27" s="16">
        <v>7113</v>
      </c>
      <c r="H27" s="16">
        <v>3200</v>
      </c>
      <c r="I27" s="16">
        <v>10313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222EC-222A-D446-B94A-CEE31274A615}">
  <dimension ref="A1:O45"/>
  <sheetViews>
    <sheetView tabSelected="1" topLeftCell="C9" zoomScale="150" zoomScaleNormal="150" workbookViewId="0">
      <selection activeCell="N17" sqref="N17"/>
    </sheetView>
  </sheetViews>
  <sheetFormatPr baseColWidth="10" defaultRowHeight="16" x14ac:dyDescent="0.2"/>
  <cols>
    <col min="9" max="9" width="15.5" bestFit="1" customWidth="1"/>
  </cols>
  <sheetData>
    <row r="1" spans="3:15" ht="17" thickBot="1" x14ac:dyDescent="0.25"/>
    <row r="2" spans="3:15" x14ac:dyDescent="0.2">
      <c r="I2" s="26" t="s">
        <v>36</v>
      </c>
      <c r="J2" s="23" t="s">
        <v>37</v>
      </c>
      <c r="K2" s="24">
        <v>1</v>
      </c>
      <c r="L2" s="24">
        <v>2</v>
      </c>
      <c r="M2" s="24">
        <v>3</v>
      </c>
      <c r="N2" s="24">
        <v>4</v>
      </c>
      <c r="O2" s="25">
        <v>5</v>
      </c>
    </row>
    <row r="3" spans="3:15" x14ac:dyDescent="0.2">
      <c r="C3" t="s">
        <v>68</v>
      </c>
      <c r="I3" s="17" t="s">
        <v>21</v>
      </c>
      <c r="J3" s="18"/>
      <c r="K3" s="19">
        <v>2000</v>
      </c>
      <c r="L3" s="19">
        <v>2200</v>
      </c>
      <c r="M3" s="19">
        <v>2400</v>
      </c>
      <c r="N3" s="19">
        <v>2600</v>
      </c>
      <c r="O3" s="20">
        <v>2800</v>
      </c>
    </row>
    <row r="4" spans="3:15" ht="17" thickBot="1" x14ac:dyDescent="0.25">
      <c r="C4" t="s">
        <v>69</v>
      </c>
      <c r="D4" s="31">
        <v>0.25</v>
      </c>
      <c r="I4" s="17" t="s">
        <v>38</v>
      </c>
      <c r="J4" s="18"/>
      <c r="K4" s="33">
        <v>900</v>
      </c>
      <c r="L4" s="33">
        <v>945</v>
      </c>
      <c r="M4" s="33">
        <v>983</v>
      </c>
      <c r="N4" s="33">
        <v>1016</v>
      </c>
      <c r="O4" s="33">
        <v>1043</v>
      </c>
    </row>
    <row r="5" spans="3:15" x14ac:dyDescent="0.2">
      <c r="C5" t="s">
        <v>70</v>
      </c>
      <c r="D5" s="31">
        <v>0.75</v>
      </c>
      <c r="I5" s="17" t="s">
        <v>39</v>
      </c>
      <c r="J5" s="18"/>
      <c r="K5" s="34">
        <f>K3-K4</f>
        <v>1100</v>
      </c>
      <c r="L5" s="34">
        <f t="shared" ref="L5:O5" si="0">L3-L4</f>
        <v>1255</v>
      </c>
      <c r="M5" s="34">
        <f t="shared" si="0"/>
        <v>1417</v>
      </c>
      <c r="N5" s="34">
        <f t="shared" si="0"/>
        <v>1584</v>
      </c>
      <c r="O5" s="34">
        <f t="shared" si="0"/>
        <v>1757</v>
      </c>
    </row>
    <row r="6" spans="3:15" x14ac:dyDescent="0.2">
      <c r="C6" t="s">
        <v>71</v>
      </c>
      <c r="D6" s="31">
        <v>0.3</v>
      </c>
      <c r="I6" s="27" t="s">
        <v>40</v>
      </c>
      <c r="J6" s="28"/>
      <c r="K6" s="35">
        <f>K5*(1-0.3)</f>
        <v>770</v>
      </c>
      <c r="L6" s="35">
        <f t="shared" ref="L6:O6" si="1">L5*(1-0.3)</f>
        <v>878.5</v>
      </c>
      <c r="M6" s="35">
        <f t="shared" si="1"/>
        <v>991.9</v>
      </c>
      <c r="N6" s="35">
        <f t="shared" si="1"/>
        <v>1108.8</v>
      </c>
      <c r="O6" s="35">
        <f t="shared" si="1"/>
        <v>1229.8999999999999</v>
      </c>
    </row>
    <row r="7" spans="3:15" x14ac:dyDescent="0.2">
      <c r="C7" t="s">
        <v>72</v>
      </c>
      <c r="D7" s="31">
        <v>0.08</v>
      </c>
      <c r="I7" s="17" t="s">
        <v>41</v>
      </c>
      <c r="J7" s="18"/>
      <c r="K7" s="34">
        <f>K4+K6</f>
        <v>1670</v>
      </c>
      <c r="L7" s="34">
        <f t="shared" ref="L7:O7" si="2">L4+L6</f>
        <v>1823.5</v>
      </c>
      <c r="M7" s="34">
        <f t="shared" si="2"/>
        <v>1974.9</v>
      </c>
      <c r="N7" s="34">
        <f t="shared" si="2"/>
        <v>2124.8000000000002</v>
      </c>
      <c r="O7" s="34">
        <f t="shared" si="2"/>
        <v>2272.8999999999996</v>
      </c>
    </row>
    <row r="8" spans="3:15" x14ac:dyDescent="0.2">
      <c r="C8" t="s">
        <v>73</v>
      </c>
      <c r="D8" s="31">
        <v>0.08</v>
      </c>
      <c r="I8" s="17" t="s">
        <v>42</v>
      </c>
      <c r="J8" s="18">
        <v>-2000</v>
      </c>
      <c r="K8" s="21">
        <v>-200</v>
      </c>
      <c r="L8" s="21">
        <v>-250</v>
      </c>
      <c r="M8" s="21">
        <v>-250</v>
      </c>
      <c r="N8" s="21">
        <v>-250</v>
      </c>
      <c r="O8" s="22">
        <v>-250</v>
      </c>
    </row>
    <row r="9" spans="3:15" x14ac:dyDescent="0.2">
      <c r="C9" t="s">
        <v>75</v>
      </c>
      <c r="D9" s="31">
        <v>0.05</v>
      </c>
      <c r="I9" s="17" t="s">
        <v>43</v>
      </c>
      <c r="J9" s="18">
        <v>-6000</v>
      </c>
      <c r="K9" s="21">
        <v>-1200</v>
      </c>
      <c r="L9" s="21">
        <v>-1200</v>
      </c>
      <c r="M9" s="21">
        <v>-1200</v>
      </c>
      <c r="N9" s="21">
        <v>-1200</v>
      </c>
      <c r="O9" s="21">
        <v>-1200</v>
      </c>
    </row>
    <row r="10" spans="3:15" x14ac:dyDescent="0.2">
      <c r="C10" t="s">
        <v>76</v>
      </c>
      <c r="D10" s="46">
        <f>D15</f>
        <v>0.12194770802330876</v>
      </c>
      <c r="I10" s="27" t="s">
        <v>44</v>
      </c>
      <c r="J10" s="28">
        <f>SUM(J7+J8+J9)</f>
        <v>-8000</v>
      </c>
      <c r="K10" s="28">
        <f t="shared" ref="K10:O10" si="3">SUM(K7+K8+K9)</f>
        <v>270</v>
      </c>
      <c r="L10" s="28">
        <f t="shared" si="3"/>
        <v>373.5</v>
      </c>
      <c r="M10" s="28">
        <f t="shared" si="3"/>
        <v>524.90000000000009</v>
      </c>
      <c r="N10" s="28">
        <f t="shared" si="3"/>
        <v>674.80000000000018</v>
      </c>
      <c r="O10" s="28">
        <f t="shared" si="3"/>
        <v>822.89999999999964</v>
      </c>
    </row>
    <row r="11" spans="3:15" x14ac:dyDescent="0.2">
      <c r="C11" t="s">
        <v>77</v>
      </c>
      <c r="D11" s="31">
        <v>0.08</v>
      </c>
      <c r="I11" s="32" t="s">
        <v>46</v>
      </c>
      <c r="J11" s="18" t="s">
        <v>65</v>
      </c>
      <c r="K11" s="19" t="s">
        <v>65</v>
      </c>
      <c r="L11" s="19" t="s">
        <v>65</v>
      </c>
      <c r="M11" s="19" t="s">
        <v>65</v>
      </c>
      <c r="N11" s="19" t="s">
        <v>65</v>
      </c>
      <c r="O11" s="29">
        <f>J18</f>
        <v>15579.387526613584</v>
      </c>
    </row>
    <row r="12" spans="3:15" ht="17" thickBot="1" x14ac:dyDescent="0.25">
      <c r="C12" t="s">
        <v>79</v>
      </c>
      <c r="D12">
        <f>D17</f>
        <v>0.52434635029135934</v>
      </c>
      <c r="I12" s="36" t="s">
        <v>45</v>
      </c>
      <c r="J12" s="37">
        <f>J10</f>
        <v>-8000</v>
      </c>
      <c r="K12" s="37">
        <f t="shared" ref="K12:N12" si="4">K10</f>
        <v>270</v>
      </c>
      <c r="L12" s="37">
        <f t="shared" si="4"/>
        <v>373.5</v>
      </c>
      <c r="M12" s="37">
        <f t="shared" si="4"/>
        <v>524.90000000000009</v>
      </c>
      <c r="N12" s="37">
        <f t="shared" si="4"/>
        <v>674.80000000000018</v>
      </c>
      <c r="O12" s="38">
        <f>O10+O11</f>
        <v>16402.287526613582</v>
      </c>
    </row>
    <row r="14" spans="3:15" x14ac:dyDescent="0.2">
      <c r="C14" t="s">
        <v>78</v>
      </c>
      <c r="D14" t="s">
        <v>92</v>
      </c>
    </row>
    <row r="15" spans="3:15" x14ac:dyDescent="0.2">
      <c r="C15" s="30" t="s">
        <v>78</v>
      </c>
      <c r="D15" s="45">
        <f>D7+D11*D12</f>
        <v>0.12194770802330876</v>
      </c>
    </row>
    <row r="16" spans="3:15" x14ac:dyDescent="0.2">
      <c r="M16" s="48" t="s">
        <v>49</v>
      </c>
      <c r="N16" s="47">
        <f>NPV(J17, K12:O12)+J12</f>
        <v>3325.7391847052004</v>
      </c>
    </row>
    <row r="17" spans="2:14" x14ac:dyDescent="0.2">
      <c r="C17" t="s">
        <v>93</v>
      </c>
      <c r="D17">
        <f>B28+B28*(1-0.3)*2000/6000</f>
        <v>0.52434635029135934</v>
      </c>
      <c r="I17" t="s">
        <v>67</v>
      </c>
      <c r="J17" s="49">
        <f>D8*D4*(1-D6)+D10*D5</f>
        <v>0.10546078101748156</v>
      </c>
      <c r="M17" t="s">
        <v>50</v>
      </c>
      <c r="N17" s="31">
        <f>IRR(J12:O12)</f>
        <v>0.1903820708211772</v>
      </c>
    </row>
    <row r="18" spans="2:14" x14ac:dyDescent="0.2">
      <c r="I18" t="s">
        <v>46</v>
      </c>
      <c r="J18" s="30">
        <f>O10*(1+0.05)/(J17-0.05)</f>
        <v>15579.387526613584</v>
      </c>
      <c r="K18" t="s">
        <v>74</v>
      </c>
    </row>
    <row r="22" spans="2:14" x14ac:dyDescent="0.2">
      <c r="I22" t="s">
        <v>80</v>
      </c>
    </row>
    <row r="23" spans="2:14" x14ac:dyDescent="0.2">
      <c r="I23" t="s">
        <v>81</v>
      </c>
      <c r="J23" t="s">
        <v>82</v>
      </c>
    </row>
    <row r="24" spans="2:14" x14ac:dyDescent="0.2">
      <c r="I24" s="31">
        <v>0.02</v>
      </c>
      <c r="J24" s="40">
        <v>1.4999999999999999E-2</v>
      </c>
    </row>
    <row r="25" spans="2:14" x14ac:dyDescent="0.2">
      <c r="I25">
        <v>1.2</v>
      </c>
      <c r="J25">
        <v>0.7</v>
      </c>
    </row>
    <row r="28" spans="2:14" x14ac:dyDescent="0.2">
      <c r="B28" s="39">
        <f>J45</f>
        <v>0.42514568942542647</v>
      </c>
      <c r="C28" t="s">
        <v>88</v>
      </c>
      <c r="D28" t="s">
        <v>89</v>
      </c>
      <c r="I28" t="s">
        <v>79</v>
      </c>
      <c r="J28" t="s">
        <v>83</v>
      </c>
    </row>
    <row r="29" spans="2:14" x14ac:dyDescent="0.2">
      <c r="K29" t="s">
        <v>86</v>
      </c>
      <c r="L29" t="s">
        <v>85</v>
      </c>
    </row>
    <row r="30" spans="2:14" x14ac:dyDescent="0.2">
      <c r="I30" t="s">
        <v>84</v>
      </c>
    </row>
    <row r="35" spans="1:10" ht="17" thickBot="1" x14ac:dyDescent="0.25"/>
    <row r="36" spans="1:10" ht="31" thickBot="1" x14ac:dyDescent="0.25">
      <c r="A36" s="1" t="s">
        <v>0</v>
      </c>
      <c r="B36" s="2" t="s">
        <v>1</v>
      </c>
      <c r="C36" s="2" t="s">
        <v>2</v>
      </c>
      <c r="D36" s="2" t="s">
        <v>3</v>
      </c>
      <c r="E36" s="2" t="s">
        <v>4</v>
      </c>
      <c r="F36" s="2" t="s">
        <v>5</v>
      </c>
      <c r="G36" s="2" t="s">
        <v>6</v>
      </c>
      <c r="H36" s="2" t="s">
        <v>7</v>
      </c>
      <c r="I36" s="41" t="s">
        <v>90</v>
      </c>
      <c r="J36" s="43" t="s">
        <v>91</v>
      </c>
    </row>
    <row r="37" spans="1:10" ht="31" thickBot="1" x14ac:dyDescent="0.25">
      <c r="A37" s="3" t="s">
        <v>9</v>
      </c>
      <c r="B37" s="4">
        <v>40878</v>
      </c>
      <c r="C37" s="5">
        <v>10</v>
      </c>
      <c r="D37" s="5">
        <v>222.1</v>
      </c>
      <c r="E37" s="6">
        <v>8704</v>
      </c>
      <c r="F37" s="5">
        <v>142.19999999999999</v>
      </c>
      <c r="G37" s="6">
        <v>3744.2</v>
      </c>
      <c r="H37" s="6">
        <v>5738.3</v>
      </c>
      <c r="I37" s="42">
        <v>0.54720000000000002</v>
      </c>
      <c r="J37" s="44">
        <f>I37/(1+(1-0.3)*H37/E37)</f>
        <v>0.37441238411704919</v>
      </c>
    </row>
    <row r="38" spans="1:10" ht="31" thickBot="1" x14ac:dyDescent="0.25">
      <c r="A38" s="3" t="s">
        <v>10</v>
      </c>
      <c r="B38" s="4">
        <v>40969</v>
      </c>
      <c r="C38" s="5">
        <v>2</v>
      </c>
      <c r="D38" s="5">
        <v>43.5</v>
      </c>
      <c r="E38" s="6">
        <v>58237.8</v>
      </c>
      <c r="F38" s="5">
        <v>1678.7</v>
      </c>
      <c r="G38" s="6">
        <v>5200.3999999999996</v>
      </c>
      <c r="H38" s="5">
        <v>281.5</v>
      </c>
      <c r="I38" s="42">
        <v>0.26379999999999998</v>
      </c>
      <c r="J38" s="44">
        <f t="shared" ref="J38:J44" si="5">I38/(1+(1-0.3)*H38/E38)</f>
        <v>0.26291043170299916</v>
      </c>
    </row>
    <row r="39" spans="1:10" ht="61" thickBot="1" x14ac:dyDescent="0.25">
      <c r="A39" s="3" t="s">
        <v>11</v>
      </c>
      <c r="B39" s="4">
        <v>40878</v>
      </c>
      <c r="C39" s="5">
        <v>10</v>
      </c>
      <c r="D39" s="5">
        <v>272</v>
      </c>
      <c r="E39" s="6">
        <v>121160.1</v>
      </c>
      <c r="F39" s="7">
        <v>3552</v>
      </c>
      <c r="G39" s="6">
        <v>11441.8</v>
      </c>
      <c r="H39" s="5">
        <v>0</v>
      </c>
      <c r="I39" s="42">
        <v>9.5899999999999999E-2</v>
      </c>
      <c r="J39" s="44">
        <f t="shared" si="5"/>
        <v>9.5899999999999999E-2</v>
      </c>
    </row>
    <row r="40" spans="1:10" ht="46" thickBot="1" x14ac:dyDescent="0.25">
      <c r="A40" s="3" t="s">
        <v>12</v>
      </c>
      <c r="B40" s="4">
        <v>40969</v>
      </c>
      <c r="C40" s="5">
        <v>10</v>
      </c>
      <c r="D40" s="5">
        <v>46</v>
      </c>
      <c r="E40" s="6">
        <v>74938.8</v>
      </c>
      <c r="F40" s="5">
        <v>1073.4000000000001</v>
      </c>
      <c r="G40" s="6">
        <v>2995.5</v>
      </c>
      <c r="H40" s="5">
        <v>0</v>
      </c>
      <c r="I40" s="42">
        <v>0.98560000000000003</v>
      </c>
      <c r="J40" s="44">
        <f t="shared" si="5"/>
        <v>0.98560000000000003</v>
      </c>
    </row>
    <row r="41" spans="1:10" ht="31" thickBot="1" x14ac:dyDescent="0.25">
      <c r="A41" s="3" t="s">
        <v>13</v>
      </c>
      <c r="B41" s="4">
        <v>40969</v>
      </c>
      <c r="C41" s="5">
        <v>1</v>
      </c>
      <c r="D41" s="5">
        <v>8.9</v>
      </c>
      <c r="E41" s="6">
        <v>6116.3</v>
      </c>
      <c r="F41" s="5">
        <v>909.9</v>
      </c>
      <c r="G41" s="5">
        <v>910.5</v>
      </c>
      <c r="H41" s="7">
        <v>4248</v>
      </c>
      <c r="I41" s="42">
        <v>0.63570000000000004</v>
      </c>
      <c r="J41" s="44">
        <f t="shared" si="5"/>
        <v>0.4277419894608302</v>
      </c>
    </row>
    <row r="42" spans="1:10" ht="17" thickBot="1" x14ac:dyDescent="0.25">
      <c r="A42" s="3" t="s">
        <v>14</v>
      </c>
      <c r="B42" s="4">
        <v>40969</v>
      </c>
      <c r="C42" s="5">
        <v>1</v>
      </c>
      <c r="D42" s="5">
        <v>26.6</v>
      </c>
      <c r="E42" s="6">
        <v>8966.9</v>
      </c>
      <c r="F42" s="6">
        <v>2347.4</v>
      </c>
      <c r="G42" s="6">
        <v>23611.8</v>
      </c>
      <c r="H42" s="6">
        <v>38540.5</v>
      </c>
      <c r="I42" s="42">
        <v>0.5393</v>
      </c>
      <c r="J42" s="44">
        <f t="shared" si="5"/>
        <v>0.13453374701803436</v>
      </c>
    </row>
    <row r="43" spans="1:10" ht="31" thickBot="1" x14ac:dyDescent="0.25">
      <c r="A43" s="3" t="s">
        <v>15</v>
      </c>
      <c r="B43" s="4">
        <v>40969</v>
      </c>
      <c r="C43" s="5">
        <v>10</v>
      </c>
      <c r="D43" s="5">
        <v>336.3</v>
      </c>
      <c r="E43" s="6">
        <v>4669.2</v>
      </c>
      <c r="F43" s="5">
        <v>351.6</v>
      </c>
      <c r="G43" s="6">
        <v>3157.9</v>
      </c>
      <c r="H43" s="5">
        <v>985.7</v>
      </c>
      <c r="I43" s="42">
        <v>0.66900000000000004</v>
      </c>
      <c r="J43" s="44">
        <f t="shared" si="5"/>
        <v>0.58286696310449904</v>
      </c>
    </row>
    <row r="44" spans="1:10" ht="31" thickBot="1" x14ac:dyDescent="0.25">
      <c r="A44" s="3" t="s">
        <v>16</v>
      </c>
      <c r="B44" s="4">
        <v>40969</v>
      </c>
      <c r="C44" s="5">
        <v>10</v>
      </c>
      <c r="D44" s="5">
        <v>47.8</v>
      </c>
      <c r="E44" s="6">
        <v>15336.9</v>
      </c>
      <c r="F44" s="5">
        <v>676.5</v>
      </c>
      <c r="G44" s="6">
        <v>1868.6</v>
      </c>
      <c r="H44" s="5">
        <v>0</v>
      </c>
      <c r="I44" s="42">
        <v>0.53720000000000001</v>
      </c>
      <c r="J44" s="44">
        <f t="shared" si="5"/>
        <v>0.53720000000000001</v>
      </c>
    </row>
    <row r="45" spans="1:10" x14ac:dyDescent="0.2">
      <c r="H45" t="s">
        <v>87</v>
      </c>
      <c r="I45">
        <f>AVERAGE(I37:I44)</f>
        <v>0.53421249999999998</v>
      </c>
      <c r="J45" s="30">
        <f>AVERAGE(J37:J44)</f>
        <v>0.42514568942542647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6ED2F-24FA-3048-AC79-5C3C0278104A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FB9C8-2E71-FA48-83DA-E59CF728ADD6}">
  <dimension ref="B3:M17"/>
  <sheetViews>
    <sheetView topLeftCell="C1" zoomScale="140" zoomScaleNormal="140" workbookViewId="0">
      <selection activeCell="C6" sqref="C6"/>
    </sheetView>
  </sheetViews>
  <sheetFormatPr baseColWidth="10" defaultRowHeight="16" x14ac:dyDescent="0.2"/>
  <cols>
    <col min="9" max="9" width="19.83203125" bestFit="1" customWidth="1"/>
    <col min="10" max="10" width="13.6640625" bestFit="1" customWidth="1"/>
    <col min="11" max="11" width="19.33203125" bestFit="1" customWidth="1"/>
  </cols>
  <sheetData>
    <row r="3" spans="2:13" x14ac:dyDescent="0.2">
      <c r="K3" s="31"/>
    </row>
    <row r="5" spans="2:13" x14ac:dyDescent="0.2">
      <c r="C5" s="30" t="s">
        <v>47</v>
      </c>
      <c r="D5" s="30" t="s">
        <v>48</v>
      </c>
      <c r="J5" t="s">
        <v>57</v>
      </c>
      <c r="K5" t="s">
        <v>46</v>
      </c>
      <c r="L5" t="s">
        <v>56</v>
      </c>
    </row>
    <row r="6" spans="2:13" x14ac:dyDescent="0.2">
      <c r="B6" t="s">
        <v>49</v>
      </c>
      <c r="C6" t="s">
        <v>66</v>
      </c>
      <c r="I6" t="s">
        <v>51</v>
      </c>
      <c r="J6" s="30" t="s">
        <v>52</v>
      </c>
      <c r="K6" s="30" t="s">
        <v>53</v>
      </c>
    </row>
    <row r="7" spans="2:13" x14ac:dyDescent="0.2">
      <c r="B7" t="s">
        <v>50</v>
      </c>
      <c r="J7" t="s">
        <v>54</v>
      </c>
      <c r="K7" t="s">
        <v>55</v>
      </c>
    </row>
    <row r="11" spans="2:13" x14ac:dyDescent="0.2">
      <c r="L11" t="s">
        <v>58</v>
      </c>
    </row>
    <row r="12" spans="2:13" x14ac:dyDescent="0.2">
      <c r="L12" t="s">
        <v>59</v>
      </c>
    </row>
    <row r="14" spans="2:13" x14ac:dyDescent="0.2">
      <c r="J14" t="s">
        <v>63</v>
      </c>
    </row>
    <row r="15" spans="2:13" x14ac:dyDescent="0.2">
      <c r="J15" t="s">
        <v>60</v>
      </c>
      <c r="K15" t="s">
        <v>61</v>
      </c>
      <c r="L15">
        <v>2</v>
      </c>
      <c r="M15">
        <v>3</v>
      </c>
    </row>
    <row r="16" spans="2:13" x14ac:dyDescent="0.2">
      <c r="K16" t="s">
        <v>62</v>
      </c>
      <c r="L16" t="s">
        <v>62</v>
      </c>
      <c r="M16" t="s">
        <v>62</v>
      </c>
    </row>
    <row r="17" spans="10:10" x14ac:dyDescent="0.2">
      <c r="J17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Shameem Jawed</dc:creator>
  <cp:lastModifiedBy>Mohammad Shameem Jawed</cp:lastModifiedBy>
  <dcterms:created xsi:type="dcterms:W3CDTF">2025-03-09T03:26:45Z</dcterms:created>
  <dcterms:modified xsi:type="dcterms:W3CDTF">2025-03-09T06:32:07Z</dcterms:modified>
</cp:coreProperties>
</file>