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FRM_Batch 4/6th April/"/>
    </mc:Choice>
  </mc:AlternateContent>
  <xr:revisionPtr revIDLastSave="28" documentId="13_ncr:1_{CD9B19C3-704B-45B9-9609-CAA949C0A714}" xr6:coauthVersionLast="47" xr6:coauthVersionMax="47" xr10:uidLastSave="{B84FB176-892A-4359-9C51-B4C670973E8A}"/>
  <bookViews>
    <workbookView xWindow="-110" yWindow="-110" windowWidth="19420" windowHeight="11500" activeTab="1" xr2:uid="{C59256E1-49DD-4520-B6B5-A524F7F3C5F8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" i="1" l="1"/>
  <c r="F26" i="2"/>
  <c r="G27" i="1" l="1"/>
  <c r="D23" i="2" l="1"/>
  <c r="E23" i="2" s="1"/>
  <c r="D22" i="2"/>
  <c r="E22" i="2" s="1"/>
  <c r="D21" i="2"/>
  <c r="E21" i="2" s="1"/>
  <c r="D20" i="2"/>
  <c r="E20" i="2" s="1"/>
  <c r="D19" i="2"/>
  <c r="E19" i="2" s="1"/>
  <c r="D18" i="2"/>
  <c r="E18" i="2" s="1"/>
  <c r="D17" i="2"/>
  <c r="E17" i="2" s="1"/>
  <c r="D16" i="2"/>
  <c r="E16" i="2" s="1"/>
  <c r="D15" i="2"/>
  <c r="E15" i="2" s="1"/>
  <c r="D14" i="2"/>
  <c r="E14" i="2" s="1"/>
  <c r="D13" i="2"/>
  <c r="E13" i="2" s="1"/>
  <c r="D12" i="2"/>
  <c r="E12" i="2" s="1"/>
  <c r="D11" i="2"/>
  <c r="E11" i="2" s="1"/>
  <c r="D10" i="2"/>
  <c r="E10" i="2" s="1"/>
  <c r="D9" i="2"/>
  <c r="E9" i="2" s="1"/>
  <c r="D8" i="2"/>
  <c r="E8" i="2" s="1"/>
  <c r="D7" i="2"/>
  <c r="E7" i="2" s="1"/>
  <c r="D6" i="2"/>
  <c r="E6" i="2" s="1"/>
  <c r="D5" i="2"/>
  <c r="E5" i="2" s="1"/>
  <c r="D4" i="2"/>
  <c r="E4" i="2" s="1"/>
  <c r="D3" i="2"/>
  <c r="E3" i="2" s="1"/>
  <c r="F3" i="2" s="1"/>
  <c r="G3" i="2" l="1"/>
  <c r="F4" i="2"/>
  <c r="E7" i="1"/>
  <c r="F7" i="1" s="1"/>
  <c r="E8" i="1"/>
  <c r="F8" i="1" s="1"/>
  <c r="E9" i="1"/>
  <c r="F9" i="1"/>
  <c r="E10" i="1"/>
  <c r="F10" i="1" s="1"/>
  <c r="E11" i="1"/>
  <c r="F11" i="1" s="1"/>
  <c r="E12" i="1"/>
  <c r="F12" i="1" s="1"/>
  <c r="E13" i="1"/>
  <c r="F13" i="1"/>
  <c r="E14" i="1"/>
  <c r="F14" i="1" s="1"/>
  <c r="E15" i="1"/>
  <c r="F15" i="1" s="1"/>
  <c r="E16" i="1"/>
  <c r="F16" i="1" s="1"/>
  <c r="E17" i="1"/>
  <c r="F17" i="1" s="1"/>
  <c r="E18" i="1"/>
  <c r="F18" i="1" s="1"/>
  <c r="E19" i="1"/>
  <c r="F19" i="1" s="1"/>
  <c r="E20" i="1"/>
  <c r="F20" i="1" s="1"/>
  <c r="E21" i="1"/>
  <c r="F21" i="1"/>
  <c r="E22" i="1"/>
  <c r="F22" i="1"/>
  <c r="E23" i="1"/>
  <c r="F23" i="1" s="1"/>
  <c r="E6" i="1"/>
  <c r="F6" i="1" s="1"/>
  <c r="E5" i="1"/>
  <c r="F5" i="1" s="1"/>
  <c r="E4" i="1"/>
  <c r="F4" i="1" s="1"/>
  <c r="E3" i="1"/>
  <c r="F3" i="1" s="1"/>
  <c r="G3" i="1" s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3" i="1"/>
  <c r="A6" i="1"/>
  <c r="A5" i="1"/>
  <c r="A4" i="1"/>
  <c r="G4" i="1" l="1"/>
  <c r="H4" i="1" s="1"/>
  <c r="G4" i="2"/>
  <c r="F5" i="2" s="1"/>
  <c r="G5" i="1" l="1"/>
  <c r="H5" i="1" s="1"/>
  <c r="G5" i="2"/>
  <c r="F6" i="2" s="1"/>
  <c r="G6" i="1" l="1"/>
  <c r="H6" i="1" s="1"/>
  <c r="G6" i="2"/>
  <c r="F7" i="2" s="1"/>
  <c r="G7" i="1" l="1"/>
  <c r="H7" i="1" s="1"/>
  <c r="G7" i="2"/>
  <c r="F8" i="2" s="1"/>
  <c r="G8" i="1" l="1"/>
  <c r="H8" i="1" s="1"/>
  <c r="G8" i="2"/>
  <c r="F9" i="2" s="1"/>
  <c r="G9" i="1" l="1"/>
  <c r="H9" i="1" s="1"/>
  <c r="G9" i="2"/>
  <c r="F10" i="2" s="1"/>
  <c r="G10" i="1" l="1"/>
  <c r="H10" i="1" s="1"/>
  <c r="G10" i="2"/>
  <c r="F11" i="2" s="1"/>
  <c r="G11" i="1" l="1"/>
  <c r="H11" i="1" s="1"/>
  <c r="G11" i="2"/>
  <c r="F12" i="2" s="1"/>
  <c r="G12" i="1" l="1"/>
  <c r="H12" i="1" s="1"/>
  <c r="G12" i="2"/>
  <c r="F13" i="2" s="1"/>
  <c r="G13" i="1" l="1"/>
  <c r="H13" i="1" s="1"/>
  <c r="G13" i="2"/>
  <c r="F14" i="2" s="1"/>
  <c r="G14" i="1" l="1"/>
  <c r="H14" i="1" s="1"/>
  <c r="G14" i="2"/>
  <c r="F15" i="2" s="1"/>
  <c r="G15" i="1" l="1"/>
  <c r="H15" i="1" s="1"/>
  <c r="G15" i="2"/>
  <c r="F16" i="2" s="1"/>
  <c r="G16" i="1" l="1"/>
  <c r="H16" i="1" s="1"/>
  <c r="G16" i="2"/>
  <c r="F17" i="2" s="1"/>
  <c r="G17" i="1" l="1"/>
  <c r="H17" i="1" s="1"/>
  <c r="G17" i="2"/>
  <c r="F18" i="2" s="1"/>
  <c r="G18" i="1" l="1"/>
  <c r="H18" i="1" s="1"/>
  <c r="G18" i="2"/>
  <c r="F19" i="2" s="1"/>
  <c r="G19" i="1" l="1"/>
  <c r="H19" i="1" s="1"/>
  <c r="G19" i="2"/>
  <c r="F20" i="2" s="1"/>
  <c r="G20" i="1" l="1"/>
  <c r="H20" i="1" s="1"/>
  <c r="G20" i="2"/>
  <c r="F21" i="2" s="1"/>
  <c r="G21" i="1" l="1"/>
  <c r="H21" i="1" s="1"/>
  <c r="G21" i="2"/>
  <c r="F22" i="2" s="1"/>
  <c r="G22" i="1" l="1"/>
  <c r="H22" i="1" s="1"/>
  <c r="G22" i="2"/>
  <c r="F23" i="2" s="1"/>
  <c r="G23" i="2" s="1"/>
  <c r="G23" i="1" l="1"/>
  <c r="G26" i="1" l="1"/>
  <c r="G28" i="1" s="1"/>
  <c r="H23" i="1"/>
</calcChain>
</file>

<file path=xl/sharedStrings.xml><?xml version="1.0" encoding="utf-8"?>
<sst xmlns="http://schemas.openxmlformats.org/spreadsheetml/2006/main" count="21" uniqueCount="13">
  <si>
    <t>Week</t>
  </si>
  <si>
    <t>Stock Price</t>
  </si>
  <si>
    <t>Delta</t>
  </si>
  <si>
    <t>Shares Purchased</t>
  </si>
  <si>
    <t>Cumulative Cash Outflow ($000)</t>
  </si>
  <si>
    <t>Cost of Shares Purchased ($000)</t>
  </si>
  <si>
    <t>Interest Cost @ 5% per annum ($000)</t>
  </si>
  <si>
    <t>Time to Maturity</t>
  </si>
  <si>
    <t>Simulation of Delta Hedging (option closes in-the-money )</t>
  </si>
  <si>
    <t>Simulation of Delta Hedging (option closes out-of-the-money )</t>
  </si>
  <si>
    <t>Cost</t>
  </si>
  <si>
    <t>Share sold</t>
  </si>
  <si>
    <t>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</si>
</sst>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0"/>
    <numFmt numFmtId="166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0" fillId="0" borderId="1" xfId="0" applyBorder="1"/>
    <xf numFmtId="2" fontId="0" fillId="0" borderId="0" xfId="0" applyNumberFormat="1"/>
    <xf numFmtId="166" fontId="0" fillId="0" borderId="0" xfId="0" applyNumberFormat="1"/>
    <xf numFmtId="164" fontId="0" fillId="0" borderId="2" xfId="0" applyNumberFormat="1" applyBorder="1"/>
    <xf numFmtId="0" fontId="0" fillId="0" borderId="3" xfId="0" applyBorder="1"/>
    <xf numFmtId="2" fontId="0" fillId="0" borderId="4" xfId="0" applyNumberFormat="1" applyBorder="1"/>
    <xf numFmtId="166" fontId="0" fillId="0" borderId="4" xfId="0" applyNumberFormat="1" applyBorder="1"/>
    <xf numFmtId="0" fontId="0" fillId="0" borderId="4" xfId="0" applyBorder="1"/>
    <xf numFmtId="164" fontId="0" fillId="0" borderId="4" xfId="0" applyNumberFormat="1" applyBorder="1"/>
    <xf numFmtId="164" fontId="0" fillId="0" borderId="5" xfId="0" applyNumberForma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2" fillId="0" borderId="1" xfId="0" applyFont="1" applyBorder="1"/>
    <xf numFmtId="2" fontId="2" fillId="0" borderId="0" xfId="0" applyNumberFormat="1" applyFont="1"/>
    <xf numFmtId="166" fontId="2" fillId="0" borderId="0" xfId="0" applyNumberFormat="1" applyFont="1"/>
    <xf numFmtId="0" fontId="2" fillId="0" borderId="0" xfId="0" applyFont="1"/>
    <xf numFmtId="164" fontId="2" fillId="0" borderId="0" xfId="0" applyNumberFormat="1" applyFont="1"/>
    <xf numFmtId="164" fontId="2" fillId="0" borderId="2" xfId="0" applyNumberFormat="1" applyFont="1" applyBorder="1"/>
    <xf numFmtId="1" fontId="0" fillId="0" borderId="0" xfId="0" applyNumberFormat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81E8D-A832-4CD7-BAB3-0CF7CC344C0E}">
  <dimension ref="A1:H29"/>
  <sheetViews>
    <sheetView zoomScaleNormal="100" workbookViewId="0">
      <selection activeCell="G23" sqref="G23"/>
    </sheetView>
  </sheetViews>
  <sheetFormatPr defaultRowHeight="14.5" x14ac:dyDescent="0.35"/>
  <cols>
    <col min="1" max="1" width="15.1796875" bestFit="1" customWidth="1"/>
    <col min="3" max="3" width="13.453125" customWidth="1"/>
    <col min="5" max="5" width="17.7265625" bestFit="1" customWidth="1"/>
    <col min="6" max="6" width="28.26953125" bestFit="1" customWidth="1"/>
    <col min="7" max="7" width="30" bestFit="1" customWidth="1"/>
    <col min="8" max="8" width="33.54296875" bestFit="1" customWidth="1"/>
  </cols>
  <sheetData>
    <row r="1" spans="1:8" ht="15" thickBot="1" x14ac:dyDescent="0.4">
      <c r="B1" s="23" t="s">
        <v>8</v>
      </c>
      <c r="C1" s="24"/>
      <c r="D1" s="24"/>
      <c r="E1" s="24"/>
      <c r="F1" s="24"/>
      <c r="G1" s="24"/>
      <c r="H1" s="25"/>
    </row>
    <row r="2" spans="1:8" ht="15" thickBot="1" x14ac:dyDescent="0.4">
      <c r="A2" t="s">
        <v>7</v>
      </c>
      <c r="B2" s="13" t="s">
        <v>0</v>
      </c>
      <c r="C2" s="14" t="s">
        <v>1</v>
      </c>
      <c r="D2" s="14" t="s">
        <v>2</v>
      </c>
      <c r="E2" s="14" t="s">
        <v>3</v>
      </c>
      <c r="F2" s="14" t="s">
        <v>5</v>
      </c>
      <c r="G2" s="14" t="s">
        <v>4</v>
      </c>
      <c r="H2" s="15" t="s">
        <v>6</v>
      </c>
    </row>
    <row r="3" spans="1:8" x14ac:dyDescent="0.35">
      <c r="A3" s="2">
        <f>20/52</f>
        <v>0.38461538461538464</v>
      </c>
      <c r="B3" s="3">
        <v>0</v>
      </c>
      <c r="C3" s="4">
        <v>49</v>
      </c>
      <c r="D3" s="5">
        <v>0.52200000000000002</v>
      </c>
      <c r="E3">
        <f>D3*100000</f>
        <v>52200</v>
      </c>
      <c r="F3" s="1">
        <f>(E3*C3)/1000</f>
        <v>2557.8000000000002</v>
      </c>
      <c r="G3">
        <f>F3</f>
        <v>2557.8000000000002</v>
      </c>
      <c r="H3" s="6">
        <f>G3*0.05/52</f>
        <v>2.4594230769230774</v>
      </c>
    </row>
    <row r="4" spans="1:8" x14ac:dyDescent="0.35">
      <c r="A4" s="2">
        <f>19/52</f>
        <v>0.36538461538461536</v>
      </c>
      <c r="B4" s="3">
        <v>1</v>
      </c>
      <c r="C4" s="4">
        <v>48.12</v>
      </c>
      <c r="D4" s="5">
        <v>0.45800000000000002</v>
      </c>
      <c r="E4">
        <f>(D4-D3)*100000</f>
        <v>-6400</v>
      </c>
      <c r="F4" s="1">
        <f>(E4*C4)/1000</f>
        <v>-307.96800000000002</v>
      </c>
      <c r="G4" s="1">
        <f t="shared" ref="G4:G23" si="0">G3+F4+H3</f>
        <v>2252.2914230769234</v>
      </c>
      <c r="H4" s="6">
        <f>G4*0.05/52</f>
        <v>2.1656648298816572</v>
      </c>
    </row>
    <row r="5" spans="1:8" x14ac:dyDescent="0.35">
      <c r="A5" s="2">
        <f>18/52</f>
        <v>0.34615384615384615</v>
      </c>
      <c r="B5" s="3">
        <v>2</v>
      </c>
      <c r="C5" s="4">
        <v>47.37</v>
      </c>
      <c r="D5" s="5">
        <v>0.4</v>
      </c>
      <c r="E5">
        <f>(D5-D4)*100000</f>
        <v>-5800</v>
      </c>
      <c r="F5" s="1">
        <f t="shared" ref="F5:F6" si="1">(E5*C5)/1000</f>
        <v>-274.74599999999998</v>
      </c>
      <c r="G5" s="1">
        <f t="shared" si="0"/>
        <v>1979.711087906805</v>
      </c>
      <c r="H5" s="6">
        <f>G5*0.05/52</f>
        <v>1.9035683537565435</v>
      </c>
    </row>
    <row r="6" spans="1:8" x14ac:dyDescent="0.35">
      <c r="A6" s="2">
        <f>17/52</f>
        <v>0.32692307692307693</v>
      </c>
      <c r="B6" s="3">
        <v>3</v>
      </c>
      <c r="C6" s="4">
        <v>50.25</v>
      </c>
      <c r="D6" s="5">
        <v>0.59599999999999997</v>
      </c>
      <c r="E6">
        <f>(D6-D5)*100000</f>
        <v>19599.999999999996</v>
      </c>
      <c r="F6" s="1">
        <f t="shared" si="1"/>
        <v>984.89999999999975</v>
      </c>
      <c r="G6" s="1">
        <f t="shared" si="0"/>
        <v>2966.514656260561</v>
      </c>
      <c r="H6" s="6">
        <f>G6*0.05/52</f>
        <v>2.8524179387120778</v>
      </c>
    </row>
    <row r="7" spans="1:8" x14ac:dyDescent="0.35">
      <c r="A7" s="2">
        <f>16/52</f>
        <v>0.30769230769230771</v>
      </c>
      <c r="B7" s="16">
        <v>4</v>
      </c>
      <c r="C7" s="17">
        <v>51.75</v>
      </c>
      <c r="D7" s="18">
        <v>0.69299999999999995</v>
      </c>
      <c r="E7" s="19">
        <f t="shared" ref="E7:E23" si="2">(D7-D6)*100000</f>
        <v>9699.9999999999982</v>
      </c>
      <c r="F7" s="20">
        <f t="shared" ref="F7:F23" si="3">(E7*C7)/1000</f>
        <v>501.97499999999991</v>
      </c>
      <c r="G7" s="20">
        <f t="shared" si="0"/>
        <v>3471.3420741992732</v>
      </c>
      <c r="H7" s="21">
        <f t="shared" ref="H7:H23" si="4">G7*0.05/52</f>
        <v>3.3378289174993014</v>
      </c>
    </row>
    <row r="8" spans="1:8" x14ac:dyDescent="0.35">
      <c r="A8" s="2">
        <f>15/52</f>
        <v>0.28846153846153844</v>
      </c>
      <c r="B8" s="16">
        <v>5</v>
      </c>
      <c r="C8" s="17">
        <v>53.12</v>
      </c>
      <c r="D8" s="18">
        <v>0.77400000000000002</v>
      </c>
      <c r="E8" s="19">
        <f t="shared" si="2"/>
        <v>8100.0000000000073</v>
      </c>
      <c r="F8" s="20">
        <f t="shared" si="3"/>
        <v>430.27200000000033</v>
      </c>
      <c r="G8" s="20">
        <f t="shared" si="0"/>
        <v>3904.9519031167729</v>
      </c>
      <c r="H8" s="21">
        <f t="shared" si="4"/>
        <v>3.7547614453045899</v>
      </c>
    </row>
    <row r="9" spans="1:8" x14ac:dyDescent="0.35">
      <c r="A9" s="2">
        <f>14/52</f>
        <v>0.26923076923076922</v>
      </c>
      <c r="B9" s="16">
        <v>6</v>
      </c>
      <c r="C9" s="17">
        <v>53</v>
      </c>
      <c r="D9" s="18">
        <v>0.77100000000000002</v>
      </c>
      <c r="E9" s="19">
        <f t="shared" si="2"/>
        <v>-300.00000000000028</v>
      </c>
      <c r="F9" s="20">
        <f t="shared" si="3"/>
        <v>-15.900000000000015</v>
      </c>
      <c r="G9" s="20">
        <f t="shared" si="0"/>
        <v>3892.8066645620775</v>
      </c>
      <c r="H9" s="21">
        <f t="shared" si="4"/>
        <v>3.7430833313096903</v>
      </c>
    </row>
    <row r="10" spans="1:8" x14ac:dyDescent="0.35">
      <c r="A10" s="2">
        <f>13/52</f>
        <v>0.25</v>
      </c>
      <c r="B10" s="16">
        <v>7</v>
      </c>
      <c r="C10" s="17">
        <v>51.87</v>
      </c>
      <c r="D10" s="18">
        <v>0.70599999999999996</v>
      </c>
      <c r="E10" s="19">
        <f t="shared" si="2"/>
        <v>-6500.0000000000055</v>
      </c>
      <c r="F10" s="20">
        <f t="shared" si="3"/>
        <v>-337.15500000000031</v>
      </c>
      <c r="G10" s="20">
        <f t="shared" si="0"/>
        <v>3559.3947478933869</v>
      </c>
      <c r="H10" s="21">
        <f t="shared" si="4"/>
        <v>3.4224949498974877</v>
      </c>
    </row>
    <row r="11" spans="1:8" x14ac:dyDescent="0.35">
      <c r="A11" s="2">
        <f>12/52</f>
        <v>0.23076923076923078</v>
      </c>
      <c r="B11" s="3">
        <v>8</v>
      </c>
      <c r="C11" s="4">
        <v>51.38</v>
      </c>
      <c r="D11" s="5">
        <v>0.67400000000000004</v>
      </c>
      <c r="E11">
        <f t="shared" si="2"/>
        <v>-3199.9999999999918</v>
      </c>
      <c r="F11" s="1">
        <f t="shared" si="3"/>
        <v>-164.4159999999996</v>
      </c>
      <c r="G11" s="1">
        <f t="shared" si="0"/>
        <v>3398.4012428432848</v>
      </c>
      <c r="H11" s="6">
        <f t="shared" si="4"/>
        <v>3.2676935027339278</v>
      </c>
    </row>
    <row r="12" spans="1:8" x14ac:dyDescent="0.35">
      <c r="A12" s="2">
        <f>11/52</f>
        <v>0.21153846153846154</v>
      </c>
      <c r="B12" s="3">
        <v>9</v>
      </c>
      <c r="C12" s="4">
        <v>53</v>
      </c>
      <c r="D12" s="5">
        <v>0.78700000000000003</v>
      </c>
      <c r="E12">
        <f t="shared" si="2"/>
        <v>11299.999999999998</v>
      </c>
      <c r="F12" s="1">
        <f t="shared" si="3"/>
        <v>598.89999999999986</v>
      </c>
      <c r="G12" s="1">
        <f t="shared" si="0"/>
        <v>4000.5689363460187</v>
      </c>
      <c r="H12" s="6">
        <f t="shared" si="4"/>
        <v>3.8467009003327108</v>
      </c>
    </row>
    <row r="13" spans="1:8" x14ac:dyDescent="0.35">
      <c r="A13" s="2">
        <f>10/52</f>
        <v>0.19230769230769232</v>
      </c>
      <c r="B13" s="3">
        <v>10</v>
      </c>
      <c r="C13" s="4">
        <v>49.88</v>
      </c>
      <c r="D13" s="5">
        <v>0.55000000000000004</v>
      </c>
      <c r="E13">
        <f t="shared" si="2"/>
        <v>-23700</v>
      </c>
      <c r="F13" s="1">
        <f t="shared" si="3"/>
        <v>-1182.1559999999999</v>
      </c>
      <c r="G13" s="1">
        <f t="shared" si="0"/>
        <v>2822.2596372463513</v>
      </c>
      <c r="H13" s="6">
        <f t="shared" si="4"/>
        <v>2.7137111896599535</v>
      </c>
    </row>
    <row r="14" spans="1:8" x14ac:dyDescent="0.35">
      <c r="A14" s="2">
        <f>9/52</f>
        <v>0.17307692307692307</v>
      </c>
      <c r="B14" s="3">
        <v>11</v>
      </c>
      <c r="C14" s="4">
        <v>48.5</v>
      </c>
      <c r="D14" s="5">
        <v>0.41299999999999998</v>
      </c>
      <c r="E14">
        <f t="shared" si="2"/>
        <v>-13700.000000000007</v>
      </c>
      <c r="F14" s="1">
        <f t="shared" si="3"/>
        <v>-664.45000000000039</v>
      </c>
      <c r="G14" s="1">
        <f t="shared" si="0"/>
        <v>2160.523348436011</v>
      </c>
      <c r="H14" s="6">
        <f t="shared" si="4"/>
        <v>2.0774262965730874</v>
      </c>
    </row>
    <row r="15" spans="1:8" x14ac:dyDescent="0.35">
      <c r="A15" s="2">
        <f>8/52</f>
        <v>0.15384615384615385</v>
      </c>
      <c r="B15" s="3">
        <v>12</v>
      </c>
      <c r="C15" s="4">
        <v>49.88</v>
      </c>
      <c r="D15" s="5">
        <v>0.54200000000000004</v>
      </c>
      <c r="E15">
        <f t="shared" si="2"/>
        <v>12900.000000000005</v>
      </c>
      <c r="F15" s="1">
        <f t="shared" si="3"/>
        <v>643.45200000000034</v>
      </c>
      <c r="G15" s="1">
        <f t="shared" si="0"/>
        <v>2806.0527747325841</v>
      </c>
      <c r="H15" s="6">
        <f t="shared" si="4"/>
        <v>2.6981276680121002</v>
      </c>
    </row>
    <row r="16" spans="1:8" x14ac:dyDescent="0.35">
      <c r="A16" s="2">
        <f>7/52</f>
        <v>0.13461538461538461</v>
      </c>
      <c r="B16" s="3">
        <v>13</v>
      </c>
      <c r="C16" s="4">
        <v>50.37</v>
      </c>
      <c r="D16" s="5">
        <v>0.59099999999999997</v>
      </c>
      <c r="E16">
        <f t="shared" si="2"/>
        <v>4899.9999999999936</v>
      </c>
      <c r="F16" s="1">
        <f t="shared" si="3"/>
        <v>246.81299999999968</v>
      </c>
      <c r="G16" s="1">
        <f t="shared" si="0"/>
        <v>3055.5639024005959</v>
      </c>
      <c r="H16" s="6">
        <f t="shared" si="4"/>
        <v>2.9380422138467273</v>
      </c>
    </row>
    <row r="17" spans="1:8" x14ac:dyDescent="0.35">
      <c r="A17" s="2">
        <f>6/52</f>
        <v>0.11538461538461539</v>
      </c>
      <c r="B17" s="3">
        <v>14</v>
      </c>
      <c r="C17" s="4">
        <v>52.13</v>
      </c>
      <c r="D17" s="5">
        <v>0.76800000000000002</v>
      </c>
      <c r="E17">
        <f t="shared" si="2"/>
        <v>17700.000000000004</v>
      </c>
      <c r="F17" s="1">
        <f t="shared" si="3"/>
        <v>922.70100000000025</v>
      </c>
      <c r="G17" s="1">
        <f t="shared" si="0"/>
        <v>3981.2029446144425</v>
      </c>
      <c r="H17" s="6">
        <f t="shared" si="4"/>
        <v>3.8280797544369638</v>
      </c>
    </row>
    <row r="18" spans="1:8" x14ac:dyDescent="0.35">
      <c r="A18" s="2">
        <f>5/52</f>
        <v>9.6153846153846159E-2</v>
      </c>
      <c r="B18" s="3">
        <v>15</v>
      </c>
      <c r="C18" s="4">
        <v>51.88</v>
      </c>
      <c r="D18" s="5">
        <v>0.75900000000000001</v>
      </c>
      <c r="E18">
        <f t="shared" si="2"/>
        <v>-900.0000000000008</v>
      </c>
      <c r="F18" s="1">
        <f t="shared" si="3"/>
        <v>-46.692000000000043</v>
      </c>
      <c r="G18" s="1">
        <f t="shared" si="0"/>
        <v>3938.3390243688796</v>
      </c>
      <c r="H18" s="6">
        <f t="shared" si="4"/>
        <v>3.7868644465085382</v>
      </c>
    </row>
    <row r="19" spans="1:8" x14ac:dyDescent="0.35">
      <c r="A19" s="2">
        <f>4/52</f>
        <v>7.6923076923076927E-2</v>
      </c>
      <c r="B19" s="3">
        <v>16</v>
      </c>
      <c r="C19" s="4">
        <v>52.87</v>
      </c>
      <c r="D19" s="5">
        <v>0.86499999999999999</v>
      </c>
      <c r="E19">
        <f t="shared" si="2"/>
        <v>10599.999999999998</v>
      </c>
      <c r="F19" s="1">
        <f t="shared" si="3"/>
        <v>560.42199999999991</v>
      </c>
      <c r="G19" s="1">
        <f t="shared" si="0"/>
        <v>4502.5478888153884</v>
      </c>
      <c r="H19" s="6">
        <f t="shared" si="4"/>
        <v>4.3293729700147967</v>
      </c>
    </row>
    <row r="20" spans="1:8" x14ac:dyDescent="0.35">
      <c r="A20" s="2">
        <f>3/52</f>
        <v>5.7692307692307696E-2</v>
      </c>
      <c r="B20" s="3">
        <v>17</v>
      </c>
      <c r="C20" s="4">
        <v>54.87</v>
      </c>
      <c r="D20" s="5">
        <v>0.97799999999999998</v>
      </c>
      <c r="E20">
        <f t="shared" si="2"/>
        <v>11299.999999999998</v>
      </c>
      <c r="F20" s="1">
        <f t="shared" si="3"/>
        <v>620.03099999999984</v>
      </c>
      <c r="G20" s="1">
        <f t="shared" si="0"/>
        <v>5126.9082617854028</v>
      </c>
      <c r="H20" s="6">
        <f t="shared" si="4"/>
        <v>4.9297194824859645</v>
      </c>
    </row>
    <row r="21" spans="1:8" x14ac:dyDescent="0.35">
      <c r="A21" s="2">
        <f>2/52</f>
        <v>3.8461538461538464E-2</v>
      </c>
      <c r="B21" s="3">
        <v>18</v>
      </c>
      <c r="C21" s="4">
        <v>54.62</v>
      </c>
      <c r="D21" s="5">
        <v>0.99</v>
      </c>
      <c r="E21">
        <f t="shared" si="2"/>
        <v>1200.0000000000011</v>
      </c>
      <c r="F21" s="1">
        <f t="shared" si="3"/>
        <v>65.544000000000054</v>
      </c>
      <c r="G21" s="1">
        <f t="shared" si="0"/>
        <v>5197.3819812678885</v>
      </c>
      <c r="H21" s="6">
        <f t="shared" si="4"/>
        <v>4.9974826742960472</v>
      </c>
    </row>
    <row r="22" spans="1:8" x14ac:dyDescent="0.35">
      <c r="A22" s="2">
        <f>1/52</f>
        <v>1.9230769230769232E-2</v>
      </c>
      <c r="B22" s="3">
        <v>19</v>
      </c>
      <c r="C22" s="4">
        <v>55.87</v>
      </c>
      <c r="D22" s="5">
        <v>1</v>
      </c>
      <c r="E22">
        <f t="shared" si="2"/>
        <v>1000.0000000000009</v>
      </c>
      <c r="F22" s="1">
        <f t="shared" si="3"/>
        <v>55.870000000000054</v>
      </c>
      <c r="G22" s="1">
        <f t="shared" si="0"/>
        <v>5258.2494639421848</v>
      </c>
      <c r="H22" s="6">
        <f t="shared" si="4"/>
        <v>5.0560090999444087</v>
      </c>
    </row>
    <row r="23" spans="1:8" ht="15" thickBot="1" x14ac:dyDescent="0.4">
      <c r="A23" s="2">
        <f>0/52</f>
        <v>0</v>
      </c>
      <c r="B23" s="7">
        <v>20</v>
      </c>
      <c r="C23" s="8">
        <v>57.25</v>
      </c>
      <c r="D23" s="9">
        <v>1</v>
      </c>
      <c r="E23" s="10">
        <f t="shared" si="2"/>
        <v>0</v>
      </c>
      <c r="F23" s="11">
        <f t="shared" si="3"/>
        <v>0</v>
      </c>
      <c r="G23" s="11">
        <f t="shared" si="0"/>
        <v>5263.3054730421291</v>
      </c>
      <c r="H23" s="12">
        <f t="shared" si="4"/>
        <v>5.0608706471558937</v>
      </c>
    </row>
    <row r="26" spans="1:8" x14ac:dyDescent="0.35">
      <c r="F26" t="s">
        <v>10</v>
      </c>
      <c r="G26" s="22">
        <f>G23*1000</f>
        <v>5263305.4730421286</v>
      </c>
    </row>
    <row r="27" spans="1:8" x14ac:dyDescent="0.35">
      <c r="F27" t="s">
        <v>11</v>
      </c>
      <c r="G27">
        <f>100000*50</f>
        <v>5000000</v>
      </c>
    </row>
    <row r="28" spans="1:8" x14ac:dyDescent="0.35">
      <c r="F28" t="s">
        <v>12</v>
      </c>
      <c r="G28" s="22">
        <f>G26-G27</f>
        <v>263305.47304212861</v>
      </c>
      <c r="H28">
        <v>300000</v>
      </c>
    </row>
    <row r="29" spans="1:8" x14ac:dyDescent="0.35">
      <c r="G29">
        <v>240000</v>
      </c>
    </row>
  </sheetData>
  <mergeCells count="1">
    <mergeCell ref="B1:H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2F453-8AA9-4F53-A23F-279DAFA3DF1E}">
  <dimension ref="A1:G27"/>
  <sheetViews>
    <sheetView tabSelected="1" workbookViewId="0">
      <selection activeCell="D3" sqref="D3:D23"/>
    </sheetView>
  </sheetViews>
  <sheetFormatPr defaultRowHeight="14.5" x14ac:dyDescent="0.35"/>
  <cols>
    <col min="1" max="1" width="5.81640625" bestFit="1" customWidth="1"/>
    <col min="2" max="2" width="10.1796875" bestFit="1" customWidth="1"/>
    <col min="3" max="3" width="10.81640625" customWidth="1"/>
    <col min="4" max="4" width="15.81640625" bestFit="1" customWidth="1"/>
    <col min="5" max="5" width="11.1796875" customWidth="1"/>
    <col min="6" max="6" width="28.54296875" bestFit="1" customWidth="1"/>
    <col min="7" max="7" width="32.7265625" bestFit="1" customWidth="1"/>
  </cols>
  <sheetData>
    <row r="1" spans="1:7" ht="15" thickBot="1" x14ac:dyDescent="0.4">
      <c r="A1" s="23" t="s">
        <v>9</v>
      </c>
      <c r="B1" s="24"/>
      <c r="C1" s="24"/>
      <c r="D1" s="24"/>
      <c r="E1" s="24"/>
      <c r="F1" s="24"/>
      <c r="G1" s="25"/>
    </row>
    <row r="2" spans="1:7" ht="15" thickBot="1" x14ac:dyDescent="0.4">
      <c r="A2" s="13" t="s">
        <v>0</v>
      </c>
      <c r="B2" s="14" t="s">
        <v>1</v>
      </c>
      <c r="C2" s="14" t="s">
        <v>2</v>
      </c>
      <c r="D2" s="14" t="s">
        <v>3</v>
      </c>
      <c r="E2" s="14" t="s">
        <v>5</v>
      </c>
      <c r="F2" s="14" t="s">
        <v>4</v>
      </c>
      <c r="G2" s="15" t="s">
        <v>6</v>
      </c>
    </row>
    <row r="3" spans="1:7" x14ac:dyDescent="0.35">
      <c r="A3" s="3">
        <v>0</v>
      </c>
      <c r="B3" s="4">
        <v>49</v>
      </c>
      <c r="C3" s="5">
        <v>0.52200000000000002</v>
      </c>
      <c r="D3">
        <f>C3*100000</f>
        <v>52200</v>
      </c>
      <c r="E3" s="1">
        <f>(D3*B3)/1000</f>
        <v>2557.8000000000002</v>
      </c>
      <c r="F3">
        <f>E3</f>
        <v>2557.8000000000002</v>
      </c>
      <c r="G3" s="6">
        <f>F3*0.05/52</f>
        <v>2.4594230769230774</v>
      </c>
    </row>
    <row r="4" spans="1:7" x14ac:dyDescent="0.35">
      <c r="A4" s="3">
        <v>1</v>
      </c>
      <c r="B4" s="4">
        <v>49.75</v>
      </c>
      <c r="C4" s="5">
        <v>0.56799999999999995</v>
      </c>
      <c r="D4">
        <f>(C4-C3)*100000</f>
        <v>4599.9999999999927</v>
      </c>
      <c r="E4" s="1">
        <f>(D4*B4)/1000</f>
        <v>228.84999999999965</v>
      </c>
      <c r="F4" s="1">
        <f>F3+E4+G3</f>
        <v>2789.1094230769227</v>
      </c>
      <c r="G4" s="6">
        <f>F4*0.05/52</f>
        <v>2.6818359837278103</v>
      </c>
    </row>
    <row r="5" spans="1:7" x14ac:dyDescent="0.35">
      <c r="A5" s="3">
        <v>2</v>
      </c>
      <c r="B5" s="4">
        <v>52</v>
      </c>
      <c r="C5" s="5">
        <v>0.70499999999999996</v>
      </c>
      <c r="D5">
        <f>(C5-C4)*100000</f>
        <v>13700.000000000002</v>
      </c>
      <c r="E5" s="1">
        <f t="shared" ref="E5:E23" si="0">(D5*B5)/1000</f>
        <v>712.40000000000009</v>
      </c>
      <c r="F5" s="1">
        <f t="shared" ref="F5:F23" si="1">F4+E5+G4</f>
        <v>3504.1912590606507</v>
      </c>
      <c r="G5" s="6">
        <f>F5*0.05/52</f>
        <v>3.3694146721737033</v>
      </c>
    </row>
    <row r="6" spans="1:7" x14ac:dyDescent="0.35">
      <c r="A6" s="3">
        <v>3</v>
      </c>
      <c r="B6" s="4">
        <v>50</v>
      </c>
      <c r="C6" s="5">
        <v>0.57899999999999996</v>
      </c>
      <c r="D6">
        <f>(C6-C5)*100000</f>
        <v>-12600</v>
      </c>
      <c r="E6" s="1">
        <f t="shared" si="0"/>
        <v>-630</v>
      </c>
      <c r="F6" s="1">
        <f t="shared" si="1"/>
        <v>2877.5606737328244</v>
      </c>
      <c r="G6" s="6">
        <f>F6*0.05/52</f>
        <v>2.7668852632046392</v>
      </c>
    </row>
    <row r="7" spans="1:7" x14ac:dyDescent="0.35">
      <c r="A7" s="3">
        <v>4</v>
      </c>
      <c r="B7" s="4">
        <v>48.38</v>
      </c>
      <c r="C7" s="5">
        <v>0.45900000000000002</v>
      </c>
      <c r="D7">
        <f t="shared" ref="D7:D23" si="2">(C7-C6)*100000</f>
        <v>-11999.999999999995</v>
      </c>
      <c r="E7" s="1">
        <f t="shared" si="0"/>
        <v>-580.55999999999972</v>
      </c>
      <c r="F7" s="1">
        <f t="shared" si="1"/>
        <v>2299.7675589960295</v>
      </c>
      <c r="G7" s="6">
        <f t="shared" ref="G7:G23" si="3">F7*0.05/52</f>
        <v>2.2113149605731053</v>
      </c>
    </row>
    <row r="8" spans="1:7" x14ac:dyDescent="0.35">
      <c r="A8" s="3">
        <v>5</v>
      </c>
      <c r="B8" s="4">
        <v>48.25</v>
      </c>
      <c r="C8" s="5">
        <v>0.443</v>
      </c>
      <c r="D8">
        <f t="shared" si="2"/>
        <v>-1600.0000000000014</v>
      </c>
      <c r="E8" s="1">
        <f t="shared" si="0"/>
        <v>-77.200000000000074</v>
      </c>
      <c r="F8" s="1">
        <f t="shared" si="1"/>
        <v>2224.7788739566022</v>
      </c>
      <c r="G8" s="6">
        <f t="shared" si="3"/>
        <v>2.1392104557275022</v>
      </c>
    </row>
    <row r="9" spans="1:7" x14ac:dyDescent="0.35">
      <c r="A9" s="3">
        <v>6</v>
      </c>
      <c r="B9" s="4">
        <v>48.75</v>
      </c>
      <c r="C9" s="5">
        <v>0.47499999999999998</v>
      </c>
      <c r="D9">
        <f t="shared" si="2"/>
        <v>3199.9999999999973</v>
      </c>
      <c r="E9" s="1">
        <f t="shared" si="0"/>
        <v>155.99999999999986</v>
      </c>
      <c r="F9" s="1">
        <f t="shared" si="1"/>
        <v>2382.9180844123298</v>
      </c>
      <c r="G9" s="6">
        <f t="shared" si="3"/>
        <v>2.2912673888580097</v>
      </c>
    </row>
    <row r="10" spans="1:7" x14ac:dyDescent="0.35">
      <c r="A10" s="3">
        <v>7</v>
      </c>
      <c r="B10" s="4">
        <v>49.63</v>
      </c>
      <c r="C10" s="5">
        <v>0.54</v>
      </c>
      <c r="D10">
        <f t="shared" si="2"/>
        <v>6500.0000000000055</v>
      </c>
      <c r="E10" s="1">
        <f t="shared" si="0"/>
        <v>322.59500000000031</v>
      </c>
      <c r="F10" s="1">
        <f t="shared" si="1"/>
        <v>2707.8043518011882</v>
      </c>
      <c r="G10" s="6">
        <f t="shared" si="3"/>
        <v>2.6036580305780657</v>
      </c>
    </row>
    <row r="11" spans="1:7" x14ac:dyDescent="0.35">
      <c r="A11" s="3">
        <v>8</v>
      </c>
      <c r="B11" s="4">
        <v>48.25</v>
      </c>
      <c r="C11" s="5">
        <v>0.42</v>
      </c>
      <c r="D11">
        <f t="shared" si="2"/>
        <v>-12000.000000000005</v>
      </c>
      <c r="E11" s="1">
        <f t="shared" si="0"/>
        <v>-579.00000000000023</v>
      </c>
      <c r="F11" s="1">
        <f t="shared" si="1"/>
        <v>2131.4080098317663</v>
      </c>
      <c r="G11" s="6">
        <f t="shared" si="3"/>
        <v>2.0494307786843908</v>
      </c>
    </row>
    <row r="12" spans="1:7" x14ac:dyDescent="0.35">
      <c r="A12" s="3">
        <v>9</v>
      </c>
      <c r="B12" s="4">
        <v>48.25</v>
      </c>
      <c r="C12" s="5">
        <v>0.41</v>
      </c>
      <c r="D12">
        <f t="shared" si="2"/>
        <v>-1000.0000000000009</v>
      </c>
      <c r="E12" s="1">
        <f t="shared" si="0"/>
        <v>-48.250000000000043</v>
      </c>
      <c r="F12" s="1">
        <f t="shared" si="1"/>
        <v>2085.2074406104507</v>
      </c>
      <c r="G12" s="6">
        <f t="shared" si="3"/>
        <v>2.0050071544331258</v>
      </c>
    </row>
    <row r="13" spans="1:7" x14ac:dyDescent="0.35">
      <c r="A13" s="3">
        <v>10</v>
      </c>
      <c r="B13" s="4">
        <v>51.12</v>
      </c>
      <c r="C13" s="5">
        <v>0.65800000000000003</v>
      </c>
      <c r="D13">
        <f t="shared" si="2"/>
        <v>24800.000000000004</v>
      </c>
      <c r="E13" s="1">
        <f t="shared" si="0"/>
        <v>1267.7760000000003</v>
      </c>
      <c r="F13" s="1">
        <f t="shared" si="1"/>
        <v>3354.9884477648843</v>
      </c>
      <c r="G13" s="6">
        <f t="shared" si="3"/>
        <v>3.2259504305431581</v>
      </c>
    </row>
    <row r="14" spans="1:7" x14ac:dyDescent="0.35">
      <c r="A14" s="3">
        <v>11</v>
      </c>
      <c r="B14" s="4">
        <v>51.5</v>
      </c>
      <c r="C14" s="5">
        <v>0.69199999999999995</v>
      </c>
      <c r="D14">
        <f t="shared" si="2"/>
        <v>3399.9999999999918</v>
      </c>
      <c r="E14" s="1">
        <f t="shared" si="0"/>
        <v>175.0999999999996</v>
      </c>
      <c r="F14" s="1">
        <f t="shared" si="1"/>
        <v>3533.3143981954267</v>
      </c>
      <c r="G14" s="6">
        <f t="shared" si="3"/>
        <v>3.3974176905725262</v>
      </c>
    </row>
    <row r="15" spans="1:7" x14ac:dyDescent="0.35">
      <c r="A15" s="3">
        <v>12</v>
      </c>
      <c r="B15" s="4">
        <v>49.88</v>
      </c>
      <c r="C15" s="5">
        <v>0.54200000000000004</v>
      </c>
      <c r="D15">
        <f t="shared" si="2"/>
        <v>-14999.999999999991</v>
      </c>
      <c r="E15" s="1">
        <f t="shared" si="0"/>
        <v>-748.19999999999959</v>
      </c>
      <c r="F15" s="1">
        <f t="shared" si="1"/>
        <v>2788.511815886</v>
      </c>
      <c r="G15" s="6">
        <f t="shared" si="3"/>
        <v>2.6812613614288461</v>
      </c>
    </row>
    <row r="16" spans="1:7" x14ac:dyDescent="0.35">
      <c r="A16" s="3">
        <v>13</v>
      </c>
      <c r="B16" s="4">
        <v>49.88</v>
      </c>
      <c r="C16" s="5">
        <v>0.53800000000000003</v>
      </c>
      <c r="D16">
        <f t="shared" si="2"/>
        <v>-400.00000000000034</v>
      </c>
      <c r="E16" s="1">
        <f t="shared" si="0"/>
        <v>-19.952000000000019</v>
      </c>
      <c r="F16" s="1">
        <f t="shared" si="1"/>
        <v>2771.2410772474286</v>
      </c>
      <c r="G16" s="6">
        <f t="shared" si="3"/>
        <v>2.6646548819686817</v>
      </c>
    </row>
    <row r="17" spans="1:7" x14ac:dyDescent="0.35">
      <c r="A17" s="3">
        <v>14</v>
      </c>
      <c r="B17" s="4">
        <v>48.75</v>
      </c>
      <c r="C17" s="5">
        <v>0.4</v>
      </c>
      <c r="D17">
        <f t="shared" si="2"/>
        <v>-13800.000000000002</v>
      </c>
      <c r="E17" s="1">
        <f t="shared" si="0"/>
        <v>-672.75000000000011</v>
      </c>
      <c r="F17" s="1">
        <f t="shared" si="1"/>
        <v>2101.1557321293972</v>
      </c>
      <c r="G17" s="6">
        <f t="shared" si="3"/>
        <v>2.0203420501244205</v>
      </c>
    </row>
    <row r="18" spans="1:7" x14ac:dyDescent="0.35">
      <c r="A18" s="3">
        <v>15</v>
      </c>
      <c r="B18" s="4">
        <v>47.5</v>
      </c>
      <c r="C18" s="5">
        <v>0.23599999999999999</v>
      </c>
      <c r="D18">
        <f t="shared" si="2"/>
        <v>-16400.000000000004</v>
      </c>
      <c r="E18" s="1">
        <f t="shared" si="0"/>
        <v>-779.00000000000011</v>
      </c>
      <c r="F18" s="1">
        <f t="shared" si="1"/>
        <v>1324.1760741795215</v>
      </c>
      <c r="G18" s="6">
        <f t="shared" si="3"/>
        <v>1.2732462251726169</v>
      </c>
    </row>
    <row r="19" spans="1:7" x14ac:dyDescent="0.35">
      <c r="A19" s="3">
        <v>16</v>
      </c>
      <c r="B19" s="4">
        <v>48</v>
      </c>
      <c r="C19" s="5">
        <v>0.26100000000000001</v>
      </c>
      <c r="D19">
        <f t="shared" si="2"/>
        <v>2500.0000000000023</v>
      </c>
      <c r="E19" s="1">
        <f t="shared" si="0"/>
        <v>120.00000000000011</v>
      </c>
      <c r="F19" s="1">
        <f t="shared" si="1"/>
        <v>1445.4493204046942</v>
      </c>
      <c r="G19" s="6">
        <f t="shared" si="3"/>
        <v>1.3898551157737447</v>
      </c>
    </row>
    <row r="20" spans="1:7" x14ac:dyDescent="0.35">
      <c r="A20" s="3">
        <v>17</v>
      </c>
      <c r="B20" s="4">
        <v>46.25</v>
      </c>
      <c r="C20" s="5">
        <v>6.2E-2</v>
      </c>
      <c r="D20">
        <f t="shared" si="2"/>
        <v>-19900</v>
      </c>
      <c r="E20" s="1">
        <f t="shared" si="0"/>
        <v>-920.375</v>
      </c>
      <c r="F20" s="1">
        <f t="shared" si="1"/>
        <v>526.46417552046796</v>
      </c>
      <c r="G20" s="6">
        <f t="shared" si="3"/>
        <v>0.50621555338506541</v>
      </c>
    </row>
    <row r="21" spans="1:7" x14ac:dyDescent="0.35">
      <c r="A21" s="3">
        <v>18</v>
      </c>
      <c r="B21" s="4">
        <v>48.13</v>
      </c>
      <c r="C21" s="5">
        <v>0.183</v>
      </c>
      <c r="D21">
        <f t="shared" si="2"/>
        <v>12100</v>
      </c>
      <c r="E21" s="1">
        <f t="shared" si="0"/>
        <v>582.37300000000005</v>
      </c>
      <c r="F21" s="1">
        <f t="shared" si="1"/>
        <v>1109.3433910738531</v>
      </c>
      <c r="G21" s="6">
        <f t="shared" si="3"/>
        <v>1.0666763375710127</v>
      </c>
    </row>
    <row r="22" spans="1:7" x14ac:dyDescent="0.35">
      <c r="A22" s="3">
        <v>19</v>
      </c>
      <c r="B22" s="4">
        <v>46.63</v>
      </c>
      <c r="C22" s="5">
        <v>7.0000000000000001E-3</v>
      </c>
      <c r="D22">
        <f t="shared" si="2"/>
        <v>-17600</v>
      </c>
      <c r="E22" s="1">
        <f t="shared" si="0"/>
        <v>-820.68799999999999</v>
      </c>
      <c r="F22" s="1">
        <f t="shared" si="1"/>
        <v>289.72206741142418</v>
      </c>
      <c r="G22" s="6">
        <f t="shared" si="3"/>
        <v>0.27857891097252324</v>
      </c>
    </row>
    <row r="23" spans="1:7" ht="15" thickBot="1" x14ac:dyDescent="0.4">
      <c r="A23" s="7">
        <v>20</v>
      </c>
      <c r="B23" s="8">
        <v>48.12</v>
      </c>
      <c r="C23" s="9">
        <v>0</v>
      </c>
      <c r="D23" s="10">
        <f t="shared" si="2"/>
        <v>-700</v>
      </c>
      <c r="E23" s="11">
        <f t="shared" si="0"/>
        <v>-33.683999999999997</v>
      </c>
      <c r="F23" s="11">
        <f t="shared" si="1"/>
        <v>256.31664632239671</v>
      </c>
      <c r="G23" s="12">
        <f t="shared" si="3"/>
        <v>0.24645831377153532</v>
      </c>
    </row>
    <row r="26" spans="1:7" x14ac:dyDescent="0.35">
      <c r="E26" t="s">
        <v>10</v>
      </c>
      <c r="F26" s="22">
        <f>F23*1000</f>
        <v>256316.6463223967</v>
      </c>
      <c r="G26">
        <v>300000</v>
      </c>
    </row>
    <row r="27" spans="1:7" x14ac:dyDescent="0.35">
      <c r="F27">
        <v>240000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2019-09-18T04:07:14Z</dcterms:created>
  <dcterms:modified xsi:type="dcterms:W3CDTF">2025-04-06T06:17:02Z</dcterms:modified>
</cp:coreProperties>
</file>