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OneDrive\Desktop\"/>
    </mc:Choice>
  </mc:AlternateContent>
  <bookViews>
    <workbookView xWindow="0" yWindow="120" windowWidth="19155" windowHeight="8475" activeTab="2"/>
  </bookViews>
  <sheets>
    <sheet name="Coolwipe Part 1" sheetId="4" r:id="rId1"/>
    <sheet name="Sheet4 (2)" sheetId="5" r:id="rId2"/>
    <sheet name="Final Sheet" sheetId="6" r:id="rId3"/>
  </sheets>
  <definedNames>
    <definedName name="solver_adj" localSheetId="0" hidden="1">'Coolwipe Part 1'!$B$22:$H$25,'Coolwipe Part 1'!$B$31:$H$34</definedName>
    <definedName name="solver_adj" localSheetId="2" hidden="1">'Final Sheet'!$B$22:$H$25,'Final Sheet'!$B$31:$H$34</definedName>
    <definedName name="solver_adj" localSheetId="1" hidden="1">'Sheet4 (2)'!$B$22:$H$25,'Sheet4 (2)'!$B$31:$H$34</definedName>
    <definedName name="solver_cvg" localSheetId="0" hidden="1">0.0001</definedName>
    <definedName name="solver_cvg" localSheetId="2" hidden="1">0.0001</definedName>
    <definedName name="solver_cvg" localSheetId="1" hidden="1">0.0001</definedName>
    <definedName name="solver_drv" localSheetId="0" hidden="1">1</definedName>
    <definedName name="solver_drv" localSheetId="2" hidden="1">1</definedName>
    <definedName name="solver_drv" localSheetId="1" hidden="1">1</definedName>
    <definedName name="solver_eng" localSheetId="0" hidden="1">2</definedName>
    <definedName name="solver_eng" localSheetId="2" hidden="1">2</definedName>
    <definedName name="solver_eng" localSheetId="1" hidden="1">2</definedName>
    <definedName name="solver_est" localSheetId="0" hidden="1">1</definedName>
    <definedName name="solver_est" localSheetId="2" hidden="1">1</definedName>
    <definedName name="solver_est" localSheetId="1" hidden="1">1</definedName>
    <definedName name="solver_itr" localSheetId="0" hidden="1">2147483647</definedName>
    <definedName name="solver_itr" localSheetId="2" hidden="1">2147483647</definedName>
    <definedName name="solver_itr" localSheetId="1" hidden="1">2147483647</definedName>
    <definedName name="solver_lhs1" localSheetId="0" hidden="1">'Coolwipe Part 1'!$B$22:$G$25</definedName>
    <definedName name="solver_lhs1" localSheetId="2" hidden="1">'Final Sheet'!$B$22:$G$25</definedName>
    <definedName name="solver_lhs1" localSheetId="1" hidden="1">'Sheet4 (2)'!$B$22:$G$25</definedName>
    <definedName name="solver_lhs10" localSheetId="0" hidden="1">'Coolwipe Part 1'!$I$31:$I$34</definedName>
    <definedName name="solver_lhs10" localSheetId="2" hidden="1">'Final Sheet'!$I$31:$I$34</definedName>
    <definedName name="solver_lhs10" localSheetId="1" hidden="1">'Sheet4 (2)'!$I$31:$I$34</definedName>
    <definedName name="solver_lhs2" localSheetId="0" hidden="1">'Coolwipe Part 1'!$B$26:$G$26</definedName>
    <definedName name="solver_lhs2" localSheetId="2" hidden="1">'Final Sheet'!$B$22:$G$25</definedName>
    <definedName name="solver_lhs2" localSheetId="1" hidden="1">'Sheet4 (2)'!$B$26:$G$26</definedName>
    <definedName name="solver_lhs3" localSheetId="0" hidden="1">'Coolwipe Part 1'!$B$31:$G$34</definedName>
    <definedName name="solver_lhs3" localSheetId="2" hidden="1">'Final Sheet'!$B$26:$G$26</definedName>
    <definedName name="solver_lhs3" localSheetId="1" hidden="1">'Sheet4 (2)'!$B$31:$G$34</definedName>
    <definedName name="solver_lhs4" localSheetId="0" hidden="1">'Coolwipe Part 1'!$B$35:$G$35</definedName>
    <definedName name="solver_lhs4" localSheetId="2" hidden="1">'Final Sheet'!$B$31:$G$34</definedName>
    <definedName name="solver_lhs4" localSheetId="1" hidden="1">'Sheet4 (2)'!$B$35:$G$35</definedName>
    <definedName name="solver_lhs5" localSheetId="0" hidden="1">'Coolwipe Part 1'!$H$22</definedName>
    <definedName name="solver_lhs5" localSheetId="2" hidden="1">'Final Sheet'!$B$31:$G$34</definedName>
    <definedName name="solver_lhs5" localSheetId="1" hidden="1">'Sheet4 (2)'!$H$22:$H$25</definedName>
    <definedName name="solver_lhs6" localSheetId="0" hidden="1">'Coolwipe Part 1'!$H$22:$H$25</definedName>
    <definedName name="solver_lhs6" localSheetId="2" hidden="1">'Final Sheet'!$B$35:$G$35</definedName>
    <definedName name="solver_lhs6" localSheetId="1" hidden="1">'Sheet4 (2)'!$H$31:$H$34</definedName>
    <definedName name="solver_lhs7" localSheetId="0" hidden="1">'Coolwipe Part 1'!$H$31</definedName>
    <definedName name="solver_lhs7" localSheetId="2" hidden="1">'Final Sheet'!$H$22:$H$25</definedName>
    <definedName name="solver_lhs7" localSheetId="1" hidden="1">'Sheet4 (2)'!$I$22:$I$25</definedName>
    <definedName name="solver_lhs8" localSheetId="0" hidden="1">'Coolwipe Part 1'!$H$31:$H$34</definedName>
    <definedName name="solver_lhs8" localSheetId="2" hidden="1">'Final Sheet'!$H$31:$H$34</definedName>
    <definedName name="solver_lhs8" localSheetId="1" hidden="1">'Sheet4 (2)'!$I$31:$I$34</definedName>
    <definedName name="solver_lhs9" localSheetId="0" hidden="1">'Coolwipe Part 1'!$I$22:$I$25</definedName>
    <definedName name="solver_lhs9" localSheetId="2" hidden="1">'Final Sheet'!$I$22:$I$25</definedName>
    <definedName name="solver_lhs9" localSheetId="1" hidden="1">'Sheet4 (2)'!$I$31:$I$34</definedName>
    <definedName name="solver_mip" localSheetId="0" hidden="1">2147483647</definedName>
    <definedName name="solver_mip" localSheetId="2" hidden="1">2147483647</definedName>
    <definedName name="solver_mip" localSheetId="1" hidden="1">2147483647</definedName>
    <definedName name="solver_mni" localSheetId="0" hidden="1">30</definedName>
    <definedName name="solver_mni" localSheetId="2" hidden="1">30</definedName>
    <definedName name="solver_mni" localSheetId="1" hidden="1">30</definedName>
    <definedName name="solver_mrt" localSheetId="0" hidden="1">0.075</definedName>
    <definedName name="solver_mrt" localSheetId="2" hidden="1">0.075</definedName>
    <definedName name="solver_mrt" localSheetId="1" hidden="1">0.075</definedName>
    <definedName name="solver_msl" localSheetId="0" hidden="1">2</definedName>
    <definedName name="solver_msl" localSheetId="2" hidden="1">2</definedName>
    <definedName name="solver_msl" localSheetId="1" hidden="1">2</definedName>
    <definedName name="solver_neg" localSheetId="0" hidden="1">1</definedName>
    <definedName name="solver_neg" localSheetId="2" hidden="1">1</definedName>
    <definedName name="solver_neg" localSheetId="1" hidden="1">1</definedName>
    <definedName name="solver_nod" localSheetId="0" hidden="1">2147483647</definedName>
    <definedName name="solver_nod" localSheetId="2" hidden="1">2147483647</definedName>
    <definedName name="solver_nod" localSheetId="1" hidden="1">2147483647</definedName>
    <definedName name="solver_num" localSheetId="0" hidden="1">10</definedName>
    <definedName name="solver_num" localSheetId="2" hidden="1">10</definedName>
    <definedName name="solver_num" localSheetId="1" hidden="1">8</definedName>
    <definedName name="solver_nwt" localSheetId="0" hidden="1">1</definedName>
    <definedName name="solver_nwt" localSheetId="2" hidden="1">1</definedName>
    <definedName name="solver_nwt" localSheetId="1" hidden="1">1</definedName>
    <definedName name="solver_opt" localSheetId="0" hidden="1">'Coolwipe Part 1'!$E$39</definedName>
    <definedName name="solver_opt" localSheetId="2" hidden="1">'Final Sheet'!$Q$25</definedName>
    <definedName name="solver_opt" localSheetId="1" hidden="1">'Sheet4 (2)'!$E$39</definedName>
    <definedName name="solver_pre" localSheetId="0" hidden="1">0.000001</definedName>
    <definedName name="solver_pre" localSheetId="2" hidden="1">0.000001</definedName>
    <definedName name="solver_pre" localSheetId="1" hidden="1">0.000001</definedName>
    <definedName name="solver_rbv" localSheetId="0" hidden="1">1</definedName>
    <definedName name="solver_rbv" localSheetId="2" hidden="1">1</definedName>
    <definedName name="solver_rbv" localSheetId="1" hidden="1">1</definedName>
    <definedName name="solver_rel1" localSheetId="0" hidden="1">3</definedName>
    <definedName name="solver_rel1" localSheetId="2" hidden="1">4</definedName>
    <definedName name="solver_rel1" localSheetId="1" hidden="1">3</definedName>
    <definedName name="solver_rel10" localSheetId="0" hidden="1">1</definedName>
    <definedName name="solver_rel10" localSheetId="2" hidden="1">1</definedName>
    <definedName name="solver_rel10" localSheetId="1" hidden="1">1</definedName>
    <definedName name="solver_rel2" localSheetId="0" hidden="1">2</definedName>
    <definedName name="solver_rel2" localSheetId="2" hidden="1">3</definedName>
    <definedName name="solver_rel2" localSheetId="1" hidden="1">2</definedName>
    <definedName name="solver_rel3" localSheetId="0" hidden="1">3</definedName>
    <definedName name="solver_rel3" localSheetId="2" hidden="1">3</definedName>
    <definedName name="solver_rel3" localSheetId="1" hidden="1">3</definedName>
    <definedName name="solver_rel4" localSheetId="0" hidden="1">2</definedName>
    <definedName name="solver_rel4" localSheetId="2" hidden="1">4</definedName>
    <definedName name="solver_rel4" localSheetId="1" hidden="1">2</definedName>
    <definedName name="solver_rel5" localSheetId="0" hidden="1">2</definedName>
    <definedName name="solver_rel5" localSheetId="2" hidden="1">3</definedName>
    <definedName name="solver_rel5" localSheetId="1" hidden="1">5</definedName>
    <definedName name="solver_rel6" localSheetId="0" hidden="1">5</definedName>
    <definedName name="solver_rel6" localSheetId="2" hidden="1">3</definedName>
    <definedName name="solver_rel6" localSheetId="1" hidden="1">5</definedName>
    <definedName name="solver_rel7" localSheetId="0" hidden="1">2</definedName>
    <definedName name="solver_rel7" localSheetId="2" hidden="1">5</definedName>
    <definedName name="solver_rel7" localSheetId="1" hidden="1">1</definedName>
    <definedName name="solver_rel8" localSheetId="0" hidden="1">5</definedName>
    <definedName name="solver_rel8" localSheetId="2" hidden="1">5</definedName>
    <definedName name="solver_rel8" localSheetId="1" hidden="1">1</definedName>
    <definedName name="solver_rel9" localSheetId="0" hidden="1">1</definedName>
    <definedName name="solver_rel9" localSheetId="2" hidden="1">1</definedName>
    <definedName name="solver_rel9" localSheetId="1" hidden="1">1</definedName>
    <definedName name="solver_rhs1" localSheetId="0" hidden="1">0</definedName>
    <definedName name="solver_rhs1" localSheetId="2" hidden="1">"integer"</definedName>
    <definedName name="solver_rhs1" localSheetId="1" hidden="1">0</definedName>
    <definedName name="solver_rhs10" localSheetId="0" hidden="1">'Coolwipe Part 1'!$K$31:$K$34</definedName>
    <definedName name="solver_rhs10" localSheetId="2" hidden="1">'Final Sheet'!$K$31:$K$34</definedName>
    <definedName name="solver_rhs10" localSheetId="1" hidden="1">'Sheet4 (2)'!$K$31:$K$34</definedName>
    <definedName name="solver_rhs2" localSheetId="0" hidden="1">'Coolwipe Part 1'!$B$28:$G$28</definedName>
    <definedName name="solver_rhs2" localSheetId="2" hidden="1">0</definedName>
    <definedName name="solver_rhs2" localSheetId="1" hidden="1">'Sheet4 (2)'!$B$28:$G$28</definedName>
    <definedName name="solver_rhs3" localSheetId="0" hidden="1">0</definedName>
    <definedName name="solver_rhs3" localSheetId="2" hidden="1">'Final Sheet'!$B$28:$G$28</definedName>
    <definedName name="solver_rhs3" localSheetId="1" hidden="1">0</definedName>
    <definedName name="solver_rhs4" localSheetId="0" hidden="1">'Coolwipe Part 1'!$B$37:$G$37</definedName>
    <definedName name="solver_rhs4" localSheetId="2" hidden="1">"integer"</definedName>
    <definedName name="solver_rhs4" localSheetId="1" hidden="1">'Sheet4 (2)'!$B$37:$G$37</definedName>
    <definedName name="solver_rhs5" localSheetId="0" hidden="1">1</definedName>
    <definedName name="solver_rhs5" localSheetId="2" hidden="1">0</definedName>
    <definedName name="solver_rhs5" localSheetId="1" hidden="1">"binary"</definedName>
    <definedName name="solver_rhs6" localSheetId="0" hidden="1">binary</definedName>
    <definedName name="solver_rhs6" localSheetId="2" hidden="1">'Final Sheet'!$B$37:$G$37</definedName>
    <definedName name="solver_rhs6" localSheetId="1" hidden="1">"binary"</definedName>
    <definedName name="solver_rhs7" localSheetId="0" hidden="1">1</definedName>
    <definedName name="solver_rhs7" localSheetId="2" hidden="1">"binary"</definedName>
    <definedName name="solver_rhs7" localSheetId="1" hidden="1">'Sheet4 (2)'!$K$22:$K$25</definedName>
    <definedName name="solver_rhs8" localSheetId="0" hidden="1">binary</definedName>
    <definedName name="solver_rhs8" localSheetId="2" hidden="1">"binary"</definedName>
    <definedName name="solver_rhs8" localSheetId="1" hidden="1">'Sheet4 (2)'!$K$31:$K$34</definedName>
    <definedName name="solver_rhs9" localSheetId="0" hidden="1">'Coolwipe Part 1'!$K$22:$K$25</definedName>
    <definedName name="solver_rhs9" localSheetId="2" hidden="1">'Final Sheet'!$K$22:$K$25</definedName>
    <definedName name="solver_rhs9" localSheetId="1" hidden="1">'Sheet4 (2)'!$K$31:$K$34</definedName>
    <definedName name="solver_rlx" localSheetId="0" hidden="1">2</definedName>
    <definedName name="solver_rlx" localSheetId="2" hidden="1">2</definedName>
    <definedName name="solver_rlx" localSheetId="1" hidden="1">2</definedName>
    <definedName name="solver_rsd" localSheetId="0" hidden="1">0</definedName>
    <definedName name="solver_rsd" localSheetId="2" hidden="1">0</definedName>
    <definedName name="solver_rsd" localSheetId="1" hidden="1">0</definedName>
    <definedName name="solver_scl" localSheetId="0" hidden="1">1</definedName>
    <definedName name="solver_scl" localSheetId="2" hidden="1">1</definedName>
    <definedName name="solver_scl" localSheetId="1" hidden="1">1</definedName>
    <definedName name="solver_sho" localSheetId="0" hidden="1">2</definedName>
    <definedName name="solver_sho" localSheetId="2" hidden="1">2</definedName>
    <definedName name="solver_sho" localSheetId="1" hidden="1">2</definedName>
    <definedName name="solver_ssz" localSheetId="0" hidden="1">100</definedName>
    <definedName name="solver_ssz" localSheetId="2" hidden="1">100</definedName>
    <definedName name="solver_ssz" localSheetId="1" hidden="1">100</definedName>
    <definedName name="solver_tim" localSheetId="0" hidden="1">2147483647</definedName>
    <definedName name="solver_tim" localSheetId="2" hidden="1">2147483647</definedName>
    <definedName name="solver_tim" localSheetId="1" hidden="1">2147483647</definedName>
    <definedName name="solver_tol" localSheetId="0" hidden="1">0.01</definedName>
    <definedName name="solver_tol" localSheetId="2" hidden="1">0.01</definedName>
    <definedName name="solver_tol" localSheetId="1" hidden="1">0.01</definedName>
    <definedName name="solver_typ" localSheetId="0" hidden="1">2</definedName>
    <definedName name="solver_typ" localSheetId="2" hidden="1">2</definedName>
    <definedName name="solver_typ" localSheetId="1" hidden="1">2</definedName>
    <definedName name="solver_val" localSheetId="0" hidden="1">0</definedName>
    <definedName name="solver_val" localSheetId="2" hidden="1">0</definedName>
    <definedName name="solver_val" localSheetId="1" hidden="1">0</definedName>
    <definedName name="solver_ver" localSheetId="0" hidden="1">3</definedName>
    <definedName name="solver_ver" localSheetId="2" hidden="1">3</definedName>
    <definedName name="solver_ver" localSheetId="1" hidden="1">3</definedName>
  </definedNames>
  <calcPr calcId="152511"/>
</workbook>
</file>

<file path=xl/calcChain.xml><?xml version="1.0" encoding="utf-8"?>
<calcChain xmlns="http://schemas.openxmlformats.org/spreadsheetml/2006/main">
  <c r="Q20" i="6" l="1"/>
  <c r="Q19" i="6"/>
  <c r="B43" i="5"/>
  <c r="C35" i="6"/>
  <c r="D35" i="6"/>
  <c r="E35" i="6"/>
  <c r="F35" i="6"/>
  <c r="G35" i="6"/>
  <c r="B35" i="6"/>
  <c r="K32" i="6"/>
  <c r="K33" i="6"/>
  <c r="K34" i="6"/>
  <c r="K31" i="6"/>
  <c r="I32" i="6"/>
  <c r="I33" i="6"/>
  <c r="I34" i="6"/>
  <c r="I31" i="6"/>
  <c r="C26" i="6"/>
  <c r="D26" i="6"/>
  <c r="E26" i="6"/>
  <c r="F26" i="6"/>
  <c r="G26" i="6"/>
  <c r="B26" i="6"/>
  <c r="K25" i="6"/>
  <c r="K24" i="6"/>
  <c r="K23" i="6"/>
  <c r="K22" i="6"/>
  <c r="I23" i="6"/>
  <c r="I24" i="6"/>
  <c r="I25" i="6"/>
  <c r="I22" i="6"/>
  <c r="B15" i="6"/>
  <c r="Q22" i="6" s="1"/>
  <c r="G18" i="6"/>
  <c r="F18" i="6"/>
  <c r="E18" i="6"/>
  <c r="D18" i="6"/>
  <c r="C18" i="6"/>
  <c r="B18" i="6"/>
  <c r="G17" i="6"/>
  <c r="F17" i="6"/>
  <c r="E17" i="6"/>
  <c r="D17" i="6"/>
  <c r="C17" i="6"/>
  <c r="B17" i="6"/>
  <c r="G16" i="6"/>
  <c r="F16" i="6"/>
  <c r="E16" i="6"/>
  <c r="D16" i="6"/>
  <c r="C16" i="6"/>
  <c r="B16" i="6"/>
  <c r="G15" i="6"/>
  <c r="F15" i="6"/>
  <c r="E15" i="6"/>
  <c r="D15" i="6"/>
  <c r="C15" i="6"/>
  <c r="H11" i="6"/>
  <c r="H10" i="6"/>
  <c r="Q21" i="6" l="1"/>
  <c r="Q23" i="6"/>
  <c r="Q24" i="6"/>
  <c r="Q25" i="6" l="1"/>
  <c r="K22" i="4" l="1"/>
  <c r="E39" i="5"/>
  <c r="B44" i="5"/>
  <c r="B42" i="5"/>
  <c r="B41" i="5"/>
  <c r="B40" i="5"/>
  <c r="B39" i="5"/>
  <c r="B16" i="5" l="1"/>
  <c r="G37" i="5" l="1"/>
  <c r="F37" i="5"/>
  <c r="E37" i="5"/>
  <c r="D37" i="5"/>
  <c r="C37" i="5"/>
  <c r="B37" i="5"/>
  <c r="G35" i="5"/>
  <c r="F35" i="5"/>
  <c r="E35" i="5"/>
  <c r="D35" i="5"/>
  <c r="C35" i="5"/>
  <c r="B35" i="5"/>
  <c r="K34" i="5"/>
  <c r="I34" i="5"/>
  <c r="K33" i="5"/>
  <c r="I33" i="5"/>
  <c r="K32" i="5"/>
  <c r="I32" i="5"/>
  <c r="K31" i="5"/>
  <c r="I31" i="5"/>
  <c r="G28" i="5"/>
  <c r="F28" i="5"/>
  <c r="E28" i="5"/>
  <c r="D28" i="5"/>
  <c r="C28" i="5"/>
  <c r="B28" i="5"/>
  <c r="G26" i="5"/>
  <c r="F26" i="5"/>
  <c r="E26" i="5"/>
  <c r="D26" i="5"/>
  <c r="C26" i="5"/>
  <c r="B26" i="5"/>
  <c r="K25" i="5"/>
  <c r="I25" i="5"/>
  <c r="K24" i="5"/>
  <c r="I24" i="5"/>
  <c r="K23" i="5"/>
  <c r="I23" i="5"/>
  <c r="K22" i="5"/>
  <c r="I22" i="5"/>
  <c r="F19" i="5"/>
  <c r="H12" i="5"/>
  <c r="H11" i="5"/>
  <c r="B42" i="4"/>
  <c r="B41" i="4"/>
  <c r="B40" i="4"/>
  <c r="B39" i="4"/>
  <c r="G19" i="4"/>
  <c r="G18" i="4"/>
  <c r="G17" i="4"/>
  <c r="G16" i="4"/>
  <c r="F19" i="4"/>
  <c r="F18" i="4"/>
  <c r="F17" i="4"/>
  <c r="F16" i="4"/>
  <c r="E19" i="4"/>
  <c r="E18" i="4"/>
  <c r="E17" i="4"/>
  <c r="E16" i="4"/>
  <c r="D19" i="4"/>
  <c r="D18" i="4"/>
  <c r="D17" i="4"/>
  <c r="D16" i="4"/>
  <c r="C19" i="4"/>
  <c r="C18" i="4"/>
  <c r="C17" i="4"/>
  <c r="C16" i="4"/>
  <c r="B19" i="4"/>
  <c r="B18" i="4"/>
  <c r="B17" i="4"/>
  <c r="B16" i="4"/>
  <c r="L15" i="4"/>
  <c r="C37" i="4"/>
  <c r="D37" i="4"/>
  <c r="E37" i="4"/>
  <c r="F37" i="4"/>
  <c r="G37" i="4"/>
  <c r="B37" i="4"/>
  <c r="C35" i="4"/>
  <c r="D35" i="4"/>
  <c r="E35" i="4"/>
  <c r="F35" i="4"/>
  <c r="G35" i="4"/>
  <c r="B35" i="4"/>
  <c r="I32" i="4"/>
  <c r="I33" i="4"/>
  <c r="I34" i="4"/>
  <c r="I31" i="4"/>
  <c r="K32" i="4"/>
  <c r="K33" i="4"/>
  <c r="K34" i="4"/>
  <c r="K31" i="4"/>
  <c r="G28" i="4"/>
  <c r="C28" i="4"/>
  <c r="D28" i="4"/>
  <c r="E28" i="4"/>
  <c r="F28" i="4"/>
  <c r="B28" i="4"/>
  <c r="C26" i="4"/>
  <c r="D26" i="4"/>
  <c r="E26" i="4"/>
  <c r="F26" i="4"/>
  <c r="G26" i="4"/>
  <c r="B26" i="4"/>
  <c r="I23" i="4"/>
  <c r="I24" i="4"/>
  <c r="I25" i="4"/>
  <c r="I22" i="4"/>
  <c r="K23" i="4"/>
  <c r="K24" i="4"/>
  <c r="K25" i="4"/>
  <c r="H12" i="4"/>
  <c r="H11" i="4"/>
  <c r="E18" i="5" l="1"/>
  <c r="F18" i="5"/>
  <c r="D16" i="5"/>
  <c r="D18" i="5"/>
  <c r="E16" i="5"/>
  <c r="F16" i="5"/>
  <c r="G16" i="5"/>
  <c r="G18" i="5"/>
  <c r="C17" i="5"/>
  <c r="C19" i="5"/>
  <c r="G17" i="5"/>
  <c r="B18" i="5"/>
  <c r="C18" i="5"/>
  <c r="B17" i="5"/>
  <c r="B19" i="5"/>
  <c r="D17" i="5"/>
  <c r="D19" i="5"/>
  <c r="E17" i="5"/>
  <c r="E19" i="5"/>
  <c r="G19" i="5"/>
  <c r="C16" i="5"/>
  <c r="F17" i="5"/>
  <c r="B44" i="4"/>
  <c r="B43" i="4"/>
  <c r="E39" i="4"/>
</calcChain>
</file>

<file path=xl/sharedStrings.xml><?xml version="1.0" encoding="utf-8"?>
<sst xmlns="http://schemas.openxmlformats.org/spreadsheetml/2006/main" count="277" uniqueCount="63">
  <si>
    <t>Zone</t>
  </si>
  <si>
    <t>southwest</t>
  </si>
  <si>
    <t>Chicago</t>
  </si>
  <si>
    <t>Atlanta</t>
  </si>
  <si>
    <t>LA</t>
  </si>
  <si>
    <t>Capacity</t>
  </si>
  <si>
    <t>Fixed</t>
  </si>
  <si>
    <t>Wipes</t>
  </si>
  <si>
    <t>Ointment</t>
  </si>
  <si>
    <t>Total</t>
  </si>
  <si>
    <t>Northwest</t>
  </si>
  <si>
    <t>Wipes Variables</t>
  </si>
  <si>
    <t>Total Cost</t>
  </si>
  <si>
    <t>&lt;=</t>
  </si>
  <si>
    <t>Plant Cost and Capacity</t>
  </si>
  <si>
    <t>Princeton</t>
  </si>
  <si>
    <t>Los Angeles</t>
  </si>
  <si>
    <t>Fixed cost</t>
  </si>
  <si>
    <t>VC/unit</t>
  </si>
  <si>
    <t>Regional demand by product</t>
  </si>
  <si>
    <t>Zones</t>
  </si>
  <si>
    <t>Transportation cost</t>
  </si>
  <si>
    <t>NW</t>
  </si>
  <si>
    <t>SW</t>
  </si>
  <si>
    <t>UMW</t>
  </si>
  <si>
    <t>LMW</t>
  </si>
  <si>
    <t>NE</t>
  </si>
  <si>
    <t>SE</t>
  </si>
  <si>
    <t>Ointment Variable</t>
  </si>
  <si>
    <t>Used Capacity</t>
  </si>
  <si>
    <t>Available capacity</t>
  </si>
  <si>
    <t>equal</t>
  </si>
  <si>
    <t>equals</t>
  </si>
  <si>
    <t>Transport</t>
  </si>
  <si>
    <t>Fixed cost W</t>
  </si>
  <si>
    <t>Fixed cost O</t>
  </si>
  <si>
    <t>TC W</t>
  </si>
  <si>
    <t>TC O</t>
  </si>
  <si>
    <t>VC W</t>
  </si>
  <si>
    <t>VCO</t>
  </si>
  <si>
    <t>Plant</t>
  </si>
  <si>
    <t>variable Cost</t>
  </si>
  <si>
    <t>Wipe</t>
  </si>
  <si>
    <t>Plant cost and capacity</t>
  </si>
  <si>
    <t>U Midwest</t>
  </si>
  <si>
    <t>L Midwest</t>
  </si>
  <si>
    <t>Northeast</t>
  </si>
  <si>
    <t>Southeast</t>
  </si>
  <si>
    <t>ointment</t>
  </si>
  <si>
    <t>Transportation Cost Multiplier</t>
  </si>
  <si>
    <t>DM Tble-1</t>
  </si>
  <si>
    <t>DM Tble-2</t>
  </si>
  <si>
    <t>Yi</t>
  </si>
  <si>
    <t>met demand</t>
  </si>
  <si>
    <t>&gt;=</t>
  </si>
  <si>
    <t>U Cap</t>
  </si>
  <si>
    <t>A cap</t>
  </si>
  <si>
    <t>Fixed Cost O</t>
  </si>
  <si>
    <t>Trans Cost W</t>
  </si>
  <si>
    <t>Trans Cost O</t>
  </si>
  <si>
    <t>Variable Cost W</t>
  </si>
  <si>
    <t>Variable Cost O</t>
  </si>
  <si>
    <t>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</si>
</sst>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0" fillId="0" borderId="0" xfId="0" applyBorder="1"/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2" fillId="0" borderId="0" xfId="0" applyFont="1"/>
    <xf numFmtId="0" fontId="0" fillId="0" borderId="0" xfId="0" applyFill="1" applyBorder="1"/>
    <xf numFmtId="0" fontId="0" fillId="0" borderId="2" xfId="0" applyFill="1" applyBorder="1"/>
    <xf numFmtId="0" fontId="1" fillId="0" borderId="0" xfId="0" applyFont="1" applyFill="1" applyBorder="1"/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0" fontId="1" fillId="2" borderId="0" xfId="0" applyFont="1" applyFill="1"/>
    <xf numFmtId="0" fontId="0" fillId="2" borderId="0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/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zoomScale="130" zoomScaleNormal="130" workbookViewId="0">
      <selection activeCell="N27" sqref="N27"/>
    </sheetView>
  </sheetViews>
  <sheetFormatPr defaultRowHeight="15" x14ac:dyDescent="0.25"/>
  <cols>
    <col min="1" max="1" width="10.7109375" customWidth="1"/>
  </cols>
  <sheetData>
    <row r="1" spans="1:12" x14ac:dyDescent="0.25">
      <c r="C1" s="17" t="s">
        <v>14</v>
      </c>
      <c r="D1" s="17"/>
      <c r="E1" s="17"/>
    </row>
    <row r="2" spans="1:12" x14ac:dyDescent="0.25">
      <c r="B2" s="33" t="s">
        <v>7</v>
      </c>
      <c r="C2" s="33"/>
      <c r="D2" s="33"/>
      <c r="E2" s="33" t="s">
        <v>8</v>
      </c>
      <c r="F2" s="33"/>
      <c r="G2" s="33"/>
    </row>
    <row r="3" spans="1:12" x14ac:dyDescent="0.25">
      <c r="B3" s="14" t="s">
        <v>17</v>
      </c>
      <c r="C3" s="15" t="s">
        <v>18</v>
      </c>
      <c r="D3" s="15" t="s">
        <v>5</v>
      </c>
      <c r="E3" s="15" t="s">
        <v>17</v>
      </c>
      <c r="F3" s="15" t="s">
        <v>18</v>
      </c>
      <c r="G3" s="16" t="s">
        <v>5</v>
      </c>
    </row>
    <row r="4" spans="1:12" x14ac:dyDescent="0.25">
      <c r="A4" s="2" t="s">
        <v>2</v>
      </c>
      <c r="B4" s="9">
        <v>5000</v>
      </c>
      <c r="C4" s="4">
        <v>10</v>
      </c>
      <c r="D4" s="4">
        <v>5000</v>
      </c>
      <c r="E4" s="18">
        <v>1500</v>
      </c>
      <c r="F4" s="18">
        <v>20</v>
      </c>
      <c r="G4" s="10">
        <v>1000</v>
      </c>
    </row>
    <row r="5" spans="1:12" x14ac:dyDescent="0.25">
      <c r="A5" s="2" t="s">
        <v>15</v>
      </c>
      <c r="B5" s="9">
        <v>2200</v>
      </c>
      <c r="C5" s="4">
        <v>10</v>
      </c>
      <c r="D5" s="4">
        <v>2000</v>
      </c>
      <c r="E5" s="18">
        <v>1500</v>
      </c>
      <c r="F5" s="18">
        <v>20</v>
      </c>
      <c r="G5" s="10">
        <v>1000</v>
      </c>
    </row>
    <row r="6" spans="1:12" x14ac:dyDescent="0.25">
      <c r="A6" s="2" t="s">
        <v>3</v>
      </c>
      <c r="B6" s="9">
        <v>2200</v>
      </c>
      <c r="C6" s="4">
        <v>10</v>
      </c>
      <c r="D6" s="4">
        <v>2000</v>
      </c>
      <c r="E6" s="18">
        <v>1500</v>
      </c>
      <c r="F6" s="18">
        <v>20</v>
      </c>
      <c r="G6" s="10">
        <v>1000</v>
      </c>
    </row>
    <row r="7" spans="1:12" x14ac:dyDescent="0.25">
      <c r="A7" s="2" t="s">
        <v>16</v>
      </c>
      <c r="B7" s="11">
        <v>2200</v>
      </c>
      <c r="C7" s="12">
        <v>10</v>
      </c>
      <c r="D7" s="12">
        <v>2000</v>
      </c>
      <c r="E7" s="19">
        <v>1500</v>
      </c>
      <c r="F7" s="19">
        <v>20</v>
      </c>
      <c r="G7" s="13">
        <v>1000</v>
      </c>
    </row>
    <row r="9" spans="1:12" x14ac:dyDescent="0.25">
      <c r="D9" s="34" t="s">
        <v>19</v>
      </c>
      <c r="E9" s="34"/>
      <c r="F9" s="34"/>
    </row>
    <row r="10" spans="1:12" x14ac:dyDescent="0.25">
      <c r="A10" s="20" t="s">
        <v>20</v>
      </c>
      <c r="B10" t="s">
        <v>22</v>
      </c>
      <c r="C10" t="s">
        <v>23</v>
      </c>
      <c r="D10" t="s">
        <v>24</v>
      </c>
      <c r="E10" t="s">
        <v>25</v>
      </c>
      <c r="F10" t="s">
        <v>26</v>
      </c>
      <c r="G10" t="s">
        <v>27</v>
      </c>
      <c r="H10" t="s">
        <v>9</v>
      </c>
    </row>
    <row r="11" spans="1:12" x14ac:dyDescent="0.25">
      <c r="A11" s="20" t="s">
        <v>7</v>
      </c>
      <c r="B11" s="6">
        <v>500</v>
      </c>
      <c r="C11" s="7">
        <v>700</v>
      </c>
      <c r="D11" s="7">
        <v>900</v>
      </c>
      <c r="E11" s="7">
        <v>800</v>
      </c>
      <c r="F11" s="7">
        <v>1000</v>
      </c>
      <c r="G11" s="8">
        <v>600</v>
      </c>
      <c r="H11">
        <f>SUM(B11:G11)</f>
        <v>4500</v>
      </c>
    </row>
    <row r="12" spans="1:12" x14ac:dyDescent="0.25">
      <c r="A12" s="20" t="s">
        <v>8</v>
      </c>
      <c r="B12" s="11">
        <v>50</v>
      </c>
      <c r="C12" s="12">
        <v>90</v>
      </c>
      <c r="D12" s="12">
        <v>120</v>
      </c>
      <c r="E12" s="12">
        <v>65</v>
      </c>
      <c r="F12" s="12">
        <v>120</v>
      </c>
      <c r="G12" s="13">
        <v>70</v>
      </c>
      <c r="H12">
        <f>SUM(B12:G12)</f>
        <v>515</v>
      </c>
    </row>
    <row r="14" spans="1:12" x14ac:dyDescent="0.25">
      <c r="D14" s="33" t="s">
        <v>21</v>
      </c>
      <c r="E14" s="33"/>
    </row>
    <row r="15" spans="1:12" ht="15.75" customHeight="1" x14ac:dyDescent="0.25">
      <c r="B15" s="2" t="s">
        <v>22</v>
      </c>
      <c r="C15" s="2" t="s">
        <v>23</v>
      </c>
      <c r="D15" s="2" t="s">
        <v>24</v>
      </c>
      <c r="E15" s="2" t="s">
        <v>25</v>
      </c>
      <c r="F15" s="2" t="s">
        <v>26</v>
      </c>
      <c r="G15" s="2" t="s">
        <v>27</v>
      </c>
      <c r="K15" t="s">
        <v>33</v>
      </c>
      <c r="L15">
        <f>1</f>
        <v>1</v>
      </c>
    </row>
    <row r="16" spans="1:12" x14ac:dyDescent="0.25">
      <c r="A16" s="2" t="s">
        <v>2</v>
      </c>
      <c r="B16" s="6">
        <f>6.32*L15</f>
        <v>6.32</v>
      </c>
      <c r="C16" s="7">
        <f>6.32*L15</f>
        <v>6.32</v>
      </c>
      <c r="D16" s="7">
        <f>3.68*L15</f>
        <v>3.68</v>
      </c>
      <c r="E16" s="7">
        <f>4.04*L15</f>
        <v>4.04</v>
      </c>
      <c r="F16" s="7">
        <f>5.76*L15</f>
        <v>5.76</v>
      </c>
      <c r="G16" s="8">
        <f>5.96*L15</f>
        <v>5.96</v>
      </c>
    </row>
    <row r="17" spans="1:11" x14ac:dyDescent="0.25">
      <c r="A17" s="2" t="s">
        <v>15</v>
      </c>
      <c r="B17" s="9">
        <f>6.6*L15</f>
        <v>6.6</v>
      </c>
      <c r="C17" s="4">
        <f>6.6*L15</f>
        <v>6.6</v>
      </c>
      <c r="D17" s="4">
        <f>5.76*L15</f>
        <v>5.76</v>
      </c>
      <c r="E17" s="18">
        <f>5.92*L15</f>
        <v>5.92</v>
      </c>
      <c r="F17" s="18">
        <f>3.68*L15</f>
        <v>3.68</v>
      </c>
      <c r="G17" s="10">
        <f>4.08*L15</f>
        <v>4.08</v>
      </c>
    </row>
    <row r="18" spans="1:11" x14ac:dyDescent="0.25">
      <c r="A18" s="2" t="s">
        <v>3</v>
      </c>
      <c r="B18" s="9">
        <f>6.72*L15</f>
        <v>6.72</v>
      </c>
      <c r="C18" s="4">
        <f>6.48*L15</f>
        <v>6.48</v>
      </c>
      <c r="D18" s="4">
        <f>5.92*L15</f>
        <v>5.92</v>
      </c>
      <c r="E18" s="18">
        <f>4.08*L15</f>
        <v>4.08</v>
      </c>
      <c r="F18" s="18">
        <f>4.04*L15</f>
        <v>4.04</v>
      </c>
      <c r="G18" s="10">
        <f>3.64*L15</f>
        <v>3.64</v>
      </c>
    </row>
    <row r="19" spans="1:11" x14ac:dyDescent="0.25">
      <c r="A19" s="2" t="s">
        <v>16</v>
      </c>
      <c r="B19" s="11">
        <f>4.36*L15</f>
        <v>4.3600000000000003</v>
      </c>
      <c r="C19" s="12">
        <f>3.68*L15</f>
        <v>3.68</v>
      </c>
      <c r="D19" s="12">
        <f>6.32*L15</f>
        <v>6.32</v>
      </c>
      <c r="E19" s="12">
        <f>6.32*L15</f>
        <v>6.32</v>
      </c>
      <c r="F19" s="12">
        <f>6.72*L15</f>
        <v>6.72</v>
      </c>
      <c r="G19" s="13">
        <f>6.6*L15</f>
        <v>6.6</v>
      </c>
    </row>
    <row r="20" spans="1:11" x14ac:dyDescent="0.25">
      <c r="D20" s="32" t="s">
        <v>11</v>
      </c>
      <c r="E20" s="32"/>
    </row>
    <row r="21" spans="1:11" x14ac:dyDescent="0.25">
      <c r="B21" s="2" t="s">
        <v>22</v>
      </c>
      <c r="C21" s="2" t="s">
        <v>23</v>
      </c>
      <c r="D21" s="2" t="s">
        <v>24</v>
      </c>
      <c r="E21" s="2" t="s">
        <v>25</v>
      </c>
      <c r="F21" s="2" t="s">
        <v>26</v>
      </c>
      <c r="G21" s="2" t="s">
        <v>27</v>
      </c>
      <c r="H21" s="2" t="s">
        <v>6</v>
      </c>
      <c r="I21" s="2" t="s">
        <v>29</v>
      </c>
      <c r="K21" s="2" t="s">
        <v>30</v>
      </c>
    </row>
    <row r="22" spans="1:11" x14ac:dyDescent="0.25">
      <c r="A22" s="2" t="s">
        <v>2</v>
      </c>
      <c r="B22" s="23">
        <v>0</v>
      </c>
      <c r="C22" s="21">
        <v>0</v>
      </c>
      <c r="D22" s="21">
        <v>900</v>
      </c>
      <c r="E22" s="21">
        <v>800</v>
      </c>
      <c r="F22" s="21">
        <v>0</v>
      </c>
      <c r="G22" s="24">
        <v>0</v>
      </c>
      <c r="H22" s="27">
        <v>1</v>
      </c>
      <c r="I22">
        <f>SUM(B22:G22)</f>
        <v>1700</v>
      </c>
      <c r="J22" t="s">
        <v>13</v>
      </c>
      <c r="K22">
        <f>D4*H22</f>
        <v>5000</v>
      </c>
    </row>
    <row r="23" spans="1:11" x14ac:dyDescent="0.25">
      <c r="A23" s="2" t="s">
        <v>15</v>
      </c>
      <c r="B23" s="25">
        <v>0</v>
      </c>
      <c r="C23" s="26">
        <v>0</v>
      </c>
      <c r="D23" s="26">
        <v>0</v>
      </c>
      <c r="E23" s="27">
        <v>0</v>
      </c>
      <c r="F23" s="27">
        <v>0</v>
      </c>
      <c r="G23" s="28">
        <v>0</v>
      </c>
      <c r="H23" s="27">
        <v>0</v>
      </c>
      <c r="I23">
        <f t="shared" ref="I23:I25" si="0">SUM(B23:G23)</f>
        <v>0</v>
      </c>
      <c r="J23" t="s">
        <v>13</v>
      </c>
      <c r="K23">
        <f>D5*H23</f>
        <v>0</v>
      </c>
    </row>
    <row r="24" spans="1:11" x14ac:dyDescent="0.25">
      <c r="A24" s="2" t="s">
        <v>3</v>
      </c>
      <c r="B24" s="25">
        <v>0</v>
      </c>
      <c r="C24" s="26">
        <v>0</v>
      </c>
      <c r="D24" s="26">
        <v>0</v>
      </c>
      <c r="E24" s="27">
        <v>0</v>
      </c>
      <c r="F24" s="27">
        <v>1000</v>
      </c>
      <c r="G24" s="28">
        <v>600</v>
      </c>
      <c r="H24" s="27">
        <v>1</v>
      </c>
      <c r="I24">
        <f t="shared" si="0"/>
        <v>1600</v>
      </c>
      <c r="J24" t="s">
        <v>13</v>
      </c>
      <c r="K24">
        <f t="shared" ref="K24:K25" si="1">D6*H24</f>
        <v>2000</v>
      </c>
    </row>
    <row r="25" spans="1:11" x14ac:dyDescent="0.25">
      <c r="A25" s="2" t="s">
        <v>16</v>
      </c>
      <c r="B25" s="29">
        <v>500</v>
      </c>
      <c r="C25" s="22">
        <v>700.00000000000011</v>
      </c>
      <c r="D25" s="22">
        <v>0</v>
      </c>
      <c r="E25" s="22">
        <v>0</v>
      </c>
      <c r="F25" s="22">
        <v>0</v>
      </c>
      <c r="G25" s="30">
        <v>0</v>
      </c>
      <c r="H25" s="27">
        <v>1</v>
      </c>
      <c r="I25">
        <f t="shared" si="0"/>
        <v>1200</v>
      </c>
      <c r="J25" t="s">
        <v>13</v>
      </c>
      <c r="K25">
        <f t="shared" si="1"/>
        <v>2000</v>
      </c>
    </row>
    <row r="26" spans="1:11" x14ac:dyDescent="0.25">
      <c r="A26" s="2"/>
      <c r="B26" s="26">
        <f>SUM(B22:B25)</f>
        <v>500</v>
      </c>
      <c r="C26" s="26">
        <f t="shared" ref="C26:G26" si="2">SUM(C22:C25)</f>
        <v>700.00000000000011</v>
      </c>
      <c r="D26" s="26">
        <f t="shared" si="2"/>
        <v>900</v>
      </c>
      <c r="E26" s="26">
        <f t="shared" si="2"/>
        <v>800</v>
      </c>
      <c r="F26" s="26">
        <f t="shared" si="2"/>
        <v>1000</v>
      </c>
      <c r="G26" s="26">
        <f t="shared" si="2"/>
        <v>600</v>
      </c>
      <c r="H26" s="27"/>
    </row>
    <row r="27" spans="1:11" x14ac:dyDescent="0.25">
      <c r="A27" s="2"/>
      <c r="B27" s="26" t="s">
        <v>31</v>
      </c>
      <c r="C27" s="26" t="s">
        <v>31</v>
      </c>
      <c r="D27" s="26" t="s">
        <v>31</v>
      </c>
      <c r="E27" s="26" t="s">
        <v>31</v>
      </c>
      <c r="F27" s="26" t="s">
        <v>31</v>
      </c>
      <c r="G27" s="26" t="s">
        <v>31</v>
      </c>
      <c r="H27" s="27"/>
    </row>
    <row r="28" spans="1:11" x14ac:dyDescent="0.25">
      <c r="A28" s="2"/>
      <c r="B28" s="26">
        <f>B11</f>
        <v>500</v>
      </c>
      <c r="C28" s="26">
        <f t="shared" ref="C28:F28" si="3">C11</f>
        <v>700</v>
      </c>
      <c r="D28" s="26">
        <f t="shared" si="3"/>
        <v>900</v>
      </c>
      <c r="E28" s="26">
        <f t="shared" si="3"/>
        <v>800</v>
      </c>
      <c r="F28" s="26">
        <f t="shared" si="3"/>
        <v>1000</v>
      </c>
      <c r="G28" s="26">
        <f>G11</f>
        <v>600</v>
      </c>
      <c r="H28" s="27"/>
    </row>
    <row r="29" spans="1:11" x14ac:dyDescent="0.25">
      <c r="D29" s="32" t="s">
        <v>28</v>
      </c>
      <c r="E29" s="32"/>
    </row>
    <row r="30" spans="1:11" x14ac:dyDescent="0.25">
      <c r="B30" s="2" t="s">
        <v>22</v>
      </c>
      <c r="C30" s="2" t="s">
        <v>23</v>
      </c>
      <c r="D30" s="2" t="s">
        <v>24</v>
      </c>
      <c r="E30" s="2" t="s">
        <v>25</v>
      </c>
      <c r="F30" s="2" t="s">
        <v>26</v>
      </c>
      <c r="G30" s="2" t="s">
        <v>27</v>
      </c>
      <c r="H30" s="2" t="s">
        <v>6</v>
      </c>
      <c r="I30" s="2" t="s">
        <v>29</v>
      </c>
      <c r="K30" s="2" t="s">
        <v>30</v>
      </c>
    </row>
    <row r="31" spans="1:11" x14ac:dyDescent="0.25">
      <c r="A31" s="2" t="s">
        <v>2</v>
      </c>
      <c r="B31" s="23">
        <v>50</v>
      </c>
      <c r="C31" s="21">
        <v>90</v>
      </c>
      <c r="D31" s="21">
        <v>120</v>
      </c>
      <c r="E31" s="21">
        <v>65</v>
      </c>
      <c r="F31" s="21">
        <v>120</v>
      </c>
      <c r="G31" s="24">
        <v>70</v>
      </c>
      <c r="H31" s="27">
        <v>1</v>
      </c>
      <c r="I31">
        <f>SUM(B31:G31)</f>
        <v>515</v>
      </c>
      <c r="J31" t="s">
        <v>13</v>
      </c>
      <c r="K31">
        <f>G4*H31</f>
        <v>1000</v>
      </c>
    </row>
    <row r="32" spans="1:11" x14ac:dyDescent="0.25">
      <c r="A32" s="2" t="s">
        <v>15</v>
      </c>
      <c r="B32" s="25">
        <v>0</v>
      </c>
      <c r="C32" s="26">
        <v>0</v>
      </c>
      <c r="D32" s="26">
        <v>0</v>
      </c>
      <c r="E32" s="27">
        <v>0</v>
      </c>
      <c r="F32" s="27">
        <v>0</v>
      </c>
      <c r="G32" s="28">
        <v>0</v>
      </c>
      <c r="H32" s="27">
        <v>0</v>
      </c>
      <c r="I32">
        <f t="shared" ref="I32:I34" si="4">SUM(B32:G32)</f>
        <v>0</v>
      </c>
      <c r="J32" t="s">
        <v>13</v>
      </c>
      <c r="K32">
        <f t="shared" ref="K32:K34" si="5">G5*H32</f>
        <v>0</v>
      </c>
    </row>
    <row r="33" spans="1:11" x14ac:dyDescent="0.25">
      <c r="A33" s="2" t="s">
        <v>3</v>
      </c>
      <c r="B33" s="25">
        <v>0</v>
      </c>
      <c r="C33" s="26">
        <v>0</v>
      </c>
      <c r="D33" s="26">
        <v>0</v>
      </c>
      <c r="E33" s="27">
        <v>0</v>
      </c>
      <c r="F33" s="27">
        <v>0</v>
      </c>
      <c r="G33" s="28">
        <v>0</v>
      </c>
      <c r="H33" s="27">
        <v>0</v>
      </c>
      <c r="I33">
        <f t="shared" si="4"/>
        <v>0</v>
      </c>
      <c r="J33" t="s">
        <v>13</v>
      </c>
      <c r="K33">
        <f t="shared" si="5"/>
        <v>0</v>
      </c>
    </row>
    <row r="34" spans="1:11" x14ac:dyDescent="0.25">
      <c r="A34" s="2" t="s">
        <v>16</v>
      </c>
      <c r="B34" s="29">
        <v>0</v>
      </c>
      <c r="C34" s="22">
        <v>0</v>
      </c>
      <c r="D34" s="22">
        <v>0</v>
      </c>
      <c r="E34" s="22">
        <v>0</v>
      </c>
      <c r="F34" s="22">
        <v>0</v>
      </c>
      <c r="G34" s="30">
        <v>0</v>
      </c>
      <c r="H34" s="27">
        <v>0</v>
      </c>
      <c r="I34">
        <f t="shared" si="4"/>
        <v>0</v>
      </c>
      <c r="J34" t="s">
        <v>13</v>
      </c>
      <c r="K34">
        <f t="shared" si="5"/>
        <v>0</v>
      </c>
    </row>
    <row r="35" spans="1:11" x14ac:dyDescent="0.25">
      <c r="B35" s="5">
        <f>SUM(B31:B34)</f>
        <v>50</v>
      </c>
      <c r="C35" s="5">
        <f t="shared" ref="C35:G35" si="6">SUM(C31:C34)</f>
        <v>90</v>
      </c>
      <c r="D35" s="5">
        <f t="shared" si="6"/>
        <v>120</v>
      </c>
      <c r="E35" s="5">
        <f t="shared" si="6"/>
        <v>65</v>
      </c>
      <c r="F35" s="5">
        <f t="shared" si="6"/>
        <v>120</v>
      </c>
      <c r="G35" s="5">
        <f t="shared" si="6"/>
        <v>70</v>
      </c>
    </row>
    <row r="36" spans="1:11" x14ac:dyDescent="0.25">
      <c r="B36" t="s">
        <v>32</v>
      </c>
      <c r="C36" t="s">
        <v>32</v>
      </c>
      <c r="D36" t="s">
        <v>32</v>
      </c>
      <c r="E36" t="s">
        <v>32</v>
      </c>
      <c r="F36" t="s">
        <v>32</v>
      </c>
      <c r="G36" t="s">
        <v>32</v>
      </c>
    </row>
    <row r="37" spans="1:11" x14ac:dyDescent="0.25">
      <c r="B37">
        <f>B12</f>
        <v>50</v>
      </c>
      <c r="C37">
        <f t="shared" ref="C37:G37" si="7">C12</f>
        <v>90</v>
      </c>
      <c r="D37">
        <f t="shared" si="7"/>
        <v>120</v>
      </c>
      <c r="E37">
        <f t="shared" si="7"/>
        <v>65</v>
      </c>
      <c r="F37">
        <f t="shared" si="7"/>
        <v>120</v>
      </c>
      <c r="G37">
        <f t="shared" si="7"/>
        <v>70</v>
      </c>
    </row>
    <row r="39" spans="1:11" x14ac:dyDescent="0.25">
      <c r="A39" t="s">
        <v>34</v>
      </c>
      <c r="B39">
        <f>SUMPRODUCT(H22:H25,B4:B7)</f>
        <v>9400</v>
      </c>
      <c r="D39" t="s">
        <v>12</v>
      </c>
      <c r="E39">
        <f>SUM(B39:B42)</f>
        <v>31121.4</v>
      </c>
    </row>
    <row r="40" spans="1:11" x14ac:dyDescent="0.25">
      <c r="A40" t="s">
        <v>35</v>
      </c>
      <c r="B40">
        <f>SUMPRODUCT(H31:H34,E4:E7)</f>
        <v>1500</v>
      </c>
    </row>
    <row r="41" spans="1:11" x14ac:dyDescent="0.25">
      <c r="A41" t="s">
        <v>36</v>
      </c>
      <c r="B41">
        <f>SUMPRODUCT(B22:G25,B16:G19)</f>
        <v>17524</v>
      </c>
    </row>
    <row r="42" spans="1:11" x14ac:dyDescent="0.25">
      <c r="A42" t="s">
        <v>37</v>
      </c>
      <c r="B42">
        <f>SUMPRODUCT(B31:G34,B16:G19)</f>
        <v>2697.3999999999996</v>
      </c>
    </row>
    <row r="43" spans="1:11" x14ac:dyDescent="0.25">
      <c r="A43" t="s">
        <v>38</v>
      </c>
      <c r="B43">
        <f>SUMPRODUCT(I22:I25,C4:C7)</f>
        <v>45000</v>
      </c>
    </row>
    <row r="44" spans="1:11" x14ac:dyDescent="0.25">
      <c r="A44" t="s">
        <v>39</v>
      </c>
      <c r="B44">
        <f>SUMPRODUCT(I31:I34,F4:F7)</f>
        <v>10300</v>
      </c>
    </row>
  </sheetData>
  <mergeCells count="6">
    <mergeCell ref="D20:E20"/>
    <mergeCell ref="D29:E29"/>
    <mergeCell ref="B2:D2"/>
    <mergeCell ref="E2:G2"/>
    <mergeCell ref="D9:F9"/>
    <mergeCell ref="D14:E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zoomScale="130" zoomScaleNormal="130" workbookViewId="0">
      <selection activeCell="B43" sqref="B43"/>
    </sheetView>
  </sheetViews>
  <sheetFormatPr defaultRowHeight="15" x14ac:dyDescent="0.25"/>
  <cols>
    <col min="1" max="1" width="10.7109375" customWidth="1"/>
  </cols>
  <sheetData>
    <row r="1" spans="1:12" x14ac:dyDescent="0.25">
      <c r="C1" s="17" t="s">
        <v>14</v>
      </c>
      <c r="D1" s="17"/>
      <c r="E1" s="17"/>
    </row>
    <row r="2" spans="1:12" x14ac:dyDescent="0.25">
      <c r="B2" s="33" t="s">
        <v>7</v>
      </c>
      <c r="C2" s="33"/>
      <c r="D2" s="33"/>
      <c r="E2" s="33" t="s">
        <v>8</v>
      </c>
      <c r="F2" s="33"/>
      <c r="G2" s="33"/>
    </row>
    <row r="3" spans="1:12" x14ac:dyDescent="0.25">
      <c r="B3" s="14" t="s">
        <v>17</v>
      </c>
      <c r="C3" s="15" t="s">
        <v>18</v>
      </c>
      <c r="D3" s="15" t="s">
        <v>5</v>
      </c>
      <c r="E3" s="15" t="s">
        <v>17</v>
      </c>
      <c r="F3" s="15" t="s">
        <v>18</v>
      </c>
      <c r="G3" s="16" t="s">
        <v>5</v>
      </c>
    </row>
    <row r="4" spans="1:12" x14ac:dyDescent="0.25">
      <c r="A4" s="2" t="s">
        <v>2</v>
      </c>
      <c r="B4" s="9">
        <v>5000</v>
      </c>
      <c r="C4" s="4">
        <v>10</v>
      </c>
      <c r="D4" s="4">
        <v>5000</v>
      </c>
      <c r="E4" s="18">
        <v>1500</v>
      </c>
      <c r="F4" s="18">
        <v>20</v>
      </c>
      <c r="G4" s="10">
        <v>1000</v>
      </c>
    </row>
    <row r="5" spans="1:12" x14ac:dyDescent="0.25">
      <c r="A5" s="2" t="s">
        <v>15</v>
      </c>
      <c r="B5" s="9">
        <v>2200</v>
      </c>
      <c r="C5" s="4">
        <v>10</v>
      </c>
      <c r="D5" s="4">
        <v>2000</v>
      </c>
      <c r="E5" s="18">
        <v>1500</v>
      </c>
      <c r="F5" s="18">
        <v>20</v>
      </c>
      <c r="G5" s="10">
        <v>1000</v>
      </c>
    </row>
    <row r="6" spans="1:12" x14ac:dyDescent="0.25">
      <c r="A6" s="2" t="s">
        <v>3</v>
      </c>
      <c r="B6" s="9">
        <v>2200</v>
      </c>
      <c r="C6" s="4">
        <v>10</v>
      </c>
      <c r="D6" s="4">
        <v>2000</v>
      </c>
      <c r="E6" s="18">
        <v>1500</v>
      </c>
      <c r="F6" s="18">
        <v>20</v>
      </c>
      <c r="G6" s="10">
        <v>1000</v>
      </c>
    </row>
    <row r="7" spans="1:12" x14ac:dyDescent="0.25">
      <c r="A7" s="2" t="s">
        <v>16</v>
      </c>
      <c r="B7" s="11">
        <v>2200</v>
      </c>
      <c r="C7" s="12">
        <v>10</v>
      </c>
      <c r="D7" s="12">
        <v>2000</v>
      </c>
      <c r="E7" s="19">
        <v>1500</v>
      </c>
      <c r="F7" s="19">
        <v>20</v>
      </c>
      <c r="G7" s="13">
        <v>1000</v>
      </c>
    </row>
    <row r="9" spans="1:12" x14ac:dyDescent="0.25">
      <c r="D9" s="34" t="s">
        <v>19</v>
      </c>
      <c r="E9" s="34"/>
      <c r="F9" s="34"/>
    </row>
    <row r="10" spans="1:12" x14ac:dyDescent="0.25">
      <c r="A10" s="20" t="s">
        <v>20</v>
      </c>
      <c r="B10" t="s">
        <v>22</v>
      </c>
      <c r="C10" t="s">
        <v>23</v>
      </c>
      <c r="D10" t="s">
        <v>24</v>
      </c>
      <c r="E10" t="s">
        <v>25</v>
      </c>
      <c r="F10" t="s">
        <v>26</v>
      </c>
      <c r="G10" t="s">
        <v>27</v>
      </c>
      <c r="H10" t="s">
        <v>9</v>
      </c>
    </row>
    <row r="11" spans="1:12" x14ac:dyDescent="0.25">
      <c r="A11" s="20" t="s">
        <v>7</v>
      </c>
      <c r="B11" s="6">
        <v>500</v>
      </c>
      <c r="C11" s="7">
        <v>700</v>
      </c>
      <c r="D11" s="7">
        <v>900</v>
      </c>
      <c r="E11" s="7">
        <v>800</v>
      </c>
      <c r="F11" s="7">
        <v>1000</v>
      </c>
      <c r="G11" s="8">
        <v>600</v>
      </c>
      <c r="H11">
        <f>SUM(B11:G11)</f>
        <v>4500</v>
      </c>
    </row>
    <row r="12" spans="1:12" x14ac:dyDescent="0.25">
      <c r="A12" s="20" t="s">
        <v>8</v>
      </c>
      <c r="B12" s="11">
        <v>50</v>
      </c>
      <c r="C12" s="12">
        <v>90</v>
      </c>
      <c r="D12" s="12">
        <v>120</v>
      </c>
      <c r="E12" s="12">
        <v>65</v>
      </c>
      <c r="F12" s="12">
        <v>120</v>
      </c>
      <c r="G12" s="13">
        <v>70</v>
      </c>
      <c r="H12">
        <f>SUM(B12:G12)</f>
        <v>515</v>
      </c>
    </row>
    <row r="14" spans="1:12" x14ac:dyDescent="0.25">
      <c r="D14" s="33" t="s">
        <v>21</v>
      </c>
      <c r="E14" s="33"/>
    </row>
    <row r="15" spans="1:12" ht="15.75" customHeight="1" x14ac:dyDescent="0.25">
      <c r="B15" s="2" t="s">
        <v>22</v>
      </c>
      <c r="C15" s="2" t="s">
        <v>23</v>
      </c>
      <c r="D15" s="2" t="s">
        <v>24</v>
      </c>
      <c r="E15" s="2" t="s">
        <v>25</v>
      </c>
      <c r="F15" s="2" t="s">
        <v>26</v>
      </c>
      <c r="G15" s="2" t="s">
        <v>27</v>
      </c>
      <c r="K15" t="s">
        <v>33</v>
      </c>
      <c r="L15">
        <v>2</v>
      </c>
    </row>
    <row r="16" spans="1:12" x14ac:dyDescent="0.25">
      <c r="A16" s="2" t="s">
        <v>2</v>
      </c>
      <c r="B16" s="6">
        <f>6.32*L15</f>
        <v>12.64</v>
      </c>
      <c r="C16" s="7">
        <f>6.32*L15</f>
        <v>12.64</v>
      </c>
      <c r="D16" s="7">
        <f>3.68*L15</f>
        <v>7.36</v>
      </c>
      <c r="E16" s="7">
        <f>4.04*L15</f>
        <v>8.08</v>
      </c>
      <c r="F16" s="7">
        <f>5.76*L15</f>
        <v>11.52</v>
      </c>
      <c r="G16" s="8">
        <f>5.96*L15</f>
        <v>11.92</v>
      </c>
    </row>
    <row r="17" spans="1:11" x14ac:dyDescent="0.25">
      <c r="A17" s="2" t="s">
        <v>15</v>
      </c>
      <c r="B17" s="9">
        <f>6.6*L15</f>
        <v>13.2</v>
      </c>
      <c r="C17" s="4">
        <f>6.6*L15</f>
        <v>13.2</v>
      </c>
      <c r="D17" s="4">
        <f>5.76*L15</f>
        <v>11.52</v>
      </c>
      <c r="E17" s="18">
        <f>5.92*L15</f>
        <v>11.84</v>
      </c>
      <c r="F17" s="18">
        <f>3.68*L15</f>
        <v>7.36</v>
      </c>
      <c r="G17" s="10">
        <f>4.08*L15</f>
        <v>8.16</v>
      </c>
    </row>
    <row r="18" spans="1:11" x14ac:dyDescent="0.25">
      <c r="A18" s="2" t="s">
        <v>3</v>
      </c>
      <c r="B18" s="9">
        <f>6.72*L15</f>
        <v>13.44</v>
      </c>
      <c r="C18" s="4">
        <f>6.48*L15</f>
        <v>12.96</v>
      </c>
      <c r="D18" s="4">
        <f>5.92*L15</f>
        <v>11.84</v>
      </c>
      <c r="E18" s="18">
        <f>4.08*L15</f>
        <v>8.16</v>
      </c>
      <c r="F18" s="18">
        <f>4.04*L15</f>
        <v>8.08</v>
      </c>
      <c r="G18" s="10">
        <f>3.64*L15</f>
        <v>7.28</v>
      </c>
    </row>
    <row r="19" spans="1:11" x14ac:dyDescent="0.25">
      <c r="A19" s="2" t="s">
        <v>16</v>
      </c>
      <c r="B19" s="11">
        <f>4.36*L15</f>
        <v>8.7200000000000006</v>
      </c>
      <c r="C19" s="12">
        <f>3.68*L15</f>
        <v>7.36</v>
      </c>
      <c r="D19" s="12">
        <f>6.32*L15</f>
        <v>12.64</v>
      </c>
      <c r="E19" s="12">
        <f>6.32*L15</f>
        <v>12.64</v>
      </c>
      <c r="F19" s="12">
        <f>6.72*L15</f>
        <v>13.44</v>
      </c>
      <c r="G19" s="13">
        <f>6.6*L15</f>
        <v>13.2</v>
      </c>
    </row>
    <row r="20" spans="1:11" x14ac:dyDescent="0.25">
      <c r="D20" s="32" t="s">
        <v>11</v>
      </c>
      <c r="E20" s="32"/>
    </row>
    <row r="21" spans="1:11" x14ac:dyDescent="0.25">
      <c r="B21" s="2" t="s">
        <v>22</v>
      </c>
      <c r="C21" s="2" t="s">
        <v>23</v>
      </c>
      <c r="D21" s="2" t="s">
        <v>24</v>
      </c>
      <c r="E21" s="2" t="s">
        <v>25</v>
      </c>
      <c r="F21" s="2" t="s">
        <v>26</v>
      </c>
      <c r="G21" s="2" t="s">
        <v>27</v>
      </c>
      <c r="H21" s="2" t="s">
        <v>6</v>
      </c>
      <c r="I21" s="2" t="s">
        <v>29</v>
      </c>
      <c r="K21" s="2" t="s">
        <v>30</v>
      </c>
    </row>
    <row r="22" spans="1:11" x14ac:dyDescent="0.25">
      <c r="A22" s="2" t="s">
        <v>2</v>
      </c>
      <c r="B22" s="23">
        <v>0</v>
      </c>
      <c r="C22" s="21">
        <v>0</v>
      </c>
      <c r="D22" s="21">
        <v>900</v>
      </c>
      <c r="E22" s="21">
        <v>800</v>
      </c>
      <c r="F22" s="21">
        <v>0</v>
      </c>
      <c r="G22" s="24">
        <v>0</v>
      </c>
      <c r="H22" s="27">
        <v>1</v>
      </c>
      <c r="I22">
        <f>SUM(B22:G22)</f>
        <v>1700</v>
      </c>
      <c r="J22" t="s">
        <v>13</v>
      </c>
      <c r="K22">
        <f>D4*H22</f>
        <v>5000</v>
      </c>
    </row>
    <row r="23" spans="1:11" x14ac:dyDescent="0.25">
      <c r="A23" s="2" t="s">
        <v>15</v>
      </c>
      <c r="B23" s="25">
        <v>0</v>
      </c>
      <c r="C23" s="26">
        <v>0</v>
      </c>
      <c r="D23" s="26">
        <v>0</v>
      </c>
      <c r="E23" s="27">
        <v>0</v>
      </c>
      <c r="F23" s="27">
        <v>1000</v>
      </c>
      <c r="G23" s="28">
        <v>600</v>
      </c>
      <c r="H23" s="27">
        <v>1</v>
      </c>
      <c r="I23">
        <f t="shared" ref="I23:I25" si="0">SUM(B23:G23)</f>
        <v>1600</v>
      </c>
      <c r="J23" t="s">
        <v>13</v>
      </c>
      <c r="K23">
        <f>D5*H23</f>
        <v>2000</v>
      </c>
    </row>
    <row r="24" spans="1:11" x14ac:dyDescent="0.25">
      <c r="A24" s="2" t="s">
        <v>3</v>
      </c>
      <c r="B24" s="25">
        <v>0</v>
      </c>
      <c r="C24" s="26">
        <v>0</v>
      </c>
      <c r="D24" s="26">
        <v>0</v>
      </c>
      <c r="E24" s="27">
        <v>0</v>
      </c>
      <c r="F24" s="27">
        <v>0</v>
      </c>
      <c r="G24" s="28">
        <v>0</v>
      </c>
      <c r="H24" s="27">
        <v>0</v>
      </c>
      <c r="I24">
        <f t="shared" si="0"/>
        <v>0</v>
      </c>
      <c r="J24" t="s">
        <v>13</v>
      </c>
      <c r="K24">
        <f t="shared" ref="K24:K25" si="1">D6*H24</f>
        <v>0</v>
      </c>
    </row>
    <row r="25" spans="1:11" x14ac:dyDescent="0.25">
      <c r="A25" s="2" t="s">
        <v>16</v>
      </c>
      <c r="B25" s="29">
        <v>500</v>
      </c>
      <c r="C25" s="22">
        <v>700.00000000000011</v>
      </c>
      <c r="D25" s="22">
        <v>0</v>
      </c>
      <c r="E25" s="22">
        <v>0</v>
      </c>
      <c r="F25" s="22">
        <v>0</v>
      </c>
      <c r="G25" s="30">
        <v>0</v>
      </c>
      <c r="H25" s="27">
        <v>1</v>
      </c>
      <c r="I25">
        <f t="shared" si="0"/>
        <v>1200</v>
      </c>
      <c r="J25" t="s">
        <v>13</v>
      </c>
      <c r="K25">
        <f t="shared" si="1"/>
        <v>2000</v>
      </c>
    </row>
    <row r="26" spans="1:11" x14ac:dyDescent="0.25">
      <c r="A26" s="2"/>
      <c r="B26" s="26">
        <f>SUM(B22:B25)</f>
        <v>500</v>
      </c>
      <c r="C26" s="26">
        <f t="shared" ref="C26:G26" si="2">SUM(C22:C25)</f>
        <v>700.00000000000011</v>
      </c>
      <c r="D26" s="26">
        <f t="shared" si="2"/>
        <v>900</v>
      </c>
      <c r="E26" s="26">
        <f t="shared" si="2"/>
        <v>800</v>
      </c>
      <c r="F26" s="26">
        <f t="shared" si="2"/>
        <v>1000</v>
      </c>
      <c r="G26" s="26">
        <f t="shared" si="2"/>
        <v>600</v>
      </c>
      <c r="H26" s="27"/>
    </row>
    <row r="27" spans="1:11" x14ac:dyDescent="0.25">
      <c r="A27" s="2"/>
      <c r="B27" s="26" t="s">
        <v>31</v>
      </c>
      <c r="C27" s="26" t="s">
        <v>31</v>
      </c>
      <c r="D27" s="26" t="s">
        <v>31</v>
      </c>
      <c r="E27" s="26" t="s">
        <v>31</v>
      </c>
      <c r="F27" s="26" t="s">
        <v>31</v>
      </c>
      <c r="G27" s="26" t="s">
        <v>31</v>
      </c>
      <c r="H27" s="27"/>
    </row>
    <row r="28" spans="1:11" x14ac:dyDescent="0.25">
      <c r="A28" s="2"/>
      <c r="B28" s="26">
        <f>B11</f>
        <v>500</v>
      </c>
      <c r="C28" s="26">
        <f t="shared" ref="C28:F28" si="3">C11</f>
        <v>700</v>
      </c>
      <c r="D28" s="26">
        <f t="shared" si="3"/>
        <v>900</v>
      </c>
      <c r="E28" s="26">
        <f t="shared" si="3"/>
        <v>800</v>
      </c>
      <c r="F28" s="26">
        <f t="shared" si="3"/>
        <v>1000</v>
      </c>
      <c r="G28" s="26">
        <f>G11</f>
        <v>600</v>
      </c>
      <c r="H28" s="27"/>
    </row>
    <row r="29" spans="1:11" x14ac:dyDescent="0.25">
      <c r="D29" s="32" t="s">
        <v>28</v>
      </c>
      <c r="E29" s="32"/>
    </row>
    <row r="30" spans="1:11" x14ac:dyDescent="0.25">
      <c r="B30" s="2" t="s">
        <v>22</v>
      </c>
      <c r="C30" s="2" t="s">
        <v>23</v>
      </c>
      <c r="D30" s="2" t="s">
        <v>24</v>
      </c>
      <c r="E30" s="2" t="s">
        <v>25</v>
      </c>
      <c r="F30" s="2" t="s">
        <v>26</v>
      </c>
      <c r="G30" s="2" t="s">
        <v>27</v>
      </c>
      <c r="H30" s="2" t="s">
        <v>6</v>
      </c>
      <c r="I30" s="2" t="s">
        <v>29</v>
      </c>
      <c r="K30" s="2" t="s">
        <v>30</v>
      </c>
    </row>
    <row r="31" spans="1:11" x14ac:dyDescent="0.25">
      <c r="A31" s="2" t="s">
        <v>2</v>
      </c>
      <c r="B31" s="23">
        <v>0</v>
      </c>
      <c r="C31" s="21">
        <v>0</v>
      </c>
      <c r="D31" s="21">
        <v>0</v>
      </c>
      <c r="E31" s="21">
        <v>0</v>
      </c>
      <c r="F31" s="21">
        <v>0</v>
      </c>
      <c r="G31" s="24">
        <v>0</v>
      </c>
      <c r="H31" s="27">
        <v>0</v>
      </c>
      <c r="I31">
        <f>SUM(B31:G31)</f>
        <v>0</v>
      </c>
      <c r="J31" t="s">
        <v>13</v>
      </c>
      <c r="K31">
        <f>G4*H31</f>
        <v>0</v>
      </c>
    </row>
    <row r="32" spans="1:11" x14ac:dyDescent="0.25">
      <c r="A32" s="2" t="s">
        <v>15</v>
      </c>
      <c r="B32" s="25">
        <v>0</v>
      </c>
      <c r="C32" s="26">
        <v>0</v>
      </c>
      <c r="D32" s="26">
        <v>0</v>
      </c>
      <c r="E32" s="27">
        <v>0</v>
      </c>
      <c r="F32" s="27">
        <v>0</v>
      </c>
      <c r="G32" s="28">
        <v>0</v>
      </c>
      <c r="H32" s="27">
        <v>0</v>
      </c>
      <c r="I32">
        <f t="shared" ref="I32:I34" si="4">SUM(B32:G32)</f>
        <v>0</v>
      </c>
      <c r="J32" t="s">
        <v>13</v>
      </c>
      <c r="K32">
        <f t="shared" ref="K32:K34" si="5">G5*H32</f>
        <v>0</v>
      </c>
    </row>
    <row r="33" spans="1:11" x14ac:dyDescent="0.25">
      <c r="A33" s="2" t="s">
        <v>3</v>
      </c>
      <c r="B33" s="25">
        <v>50</v>
      </c>
      <c r="C33" s="26">
        <v>90</v>
      </c>
      <c r="D33" s="26">
        <v>120</v>
      </c>
      <c r="E33" s="27">
        <v>65</v>
      </c>
      <c r="F33" s="27">
        <v>120</v>
      </c>
      <c r="G33" s="28">
        <v>70</v>
      </c>
      <c r="H33" s="27">
        <v>1</v>
      </c>
      <c r="I33">
        <f t="shared" si="4"/>
        <v>515</v>
      </c>
      <c r="J33" t="s">
        <v>13</v>
      </c>
      <c r="K33">
        <f t="shared" si="5"/>
        <v>1000</v>
      </c>
    </row>
    <row r="34" spans="1:11" x14ac:dyDescent="0.25">
      <c r="A34" s="2" t="s">
        <v>16</v>
      </c>
      <c r="B34" s="29">
        <v>0</v>
      </c>
      <c r="C34" s="22">
        <v>0</v>
      </c>
      <c r="D34" s="22">
        <v>0</v>
      </c>
      <c r="E34" s="22">
        <v>0</v>
      </c>
      <c r="F34" s="22">
        <v>0</v>
      </c>
      <c r="G34" s="30">
        <v>0</v>
      </c>
      <c r="H34" s="27">
        <v>0</v>
      </c>
      <c r="I34">
        <f t="shared" si="4"/>
        <v>0</v>
      </c>
      <c r="J34" t="s">
        <v>13</v>
      </c>
      <c r="K34">
        <f t="shared" si="5"/>
        <v>0</v>
      </c>
    </row>
    <row r="35" spans="1:11" x14ac:dyDescent="0.25">
      <c r="B35" s="5">
        <f>SUM(B31:B34)</f>
        <v>50</v>
      </c>
      <c r="C35" s="5">
        <f t="shared" ref="C35:G35" si="6">SUM(C31:C34)</f>
        <v>90</v>
      </c>
      <c r="D35" s="5">
        <f t="shared" si="6"/>
        <v>120</v>
      </c>
      <c r="E35" s="5">
        <f t="shared" si="6"/>
        <v>65</v>
      </c>
      <c r="F35" s="5">
        <f t="shared" si="6"/>
        <v>120</v>
      </c>
      <c r="G35" s="5">
        <f t="shared" si="6"/>
        <v>70</v>
      </c>
    </row>
    <row r="36" spans="1:11" x14ac:dyDescent="0.25">
      <c r="B36" t="s">
        <v>32</v>
      </c>
      <c r="C36" t="s">
        <v>32</v>
      </c>
      <c r="D36" t="s">
        <v>32</v>
      </c>
      <c r="E36" t="s">
        <v>32</v>
      </c>
      <c r="F36" t="s">
        <v>32</v>
      </c>
      <c r="G36" t="s">
        <v>32</v>
      </c>
    </row>
    <row r="37" spans="1:11" x14ac:dyDescent="0.25">
      <c r="B37">
        <f>B12</f>
        <v>50</v>
      </c>
      <c r="C37">
        <f t="shared" ref="C37:G37" si="7">C12</f>
        <v>90</v>
      </c>
      <c r="D37">
        <f t="shared" si="7"/>
        <v>120</v>
      </c>
      <c r="E37">
        <f t="shared" si="7"/>
        <v>65</v>
      </c>
      <c r="F37">
        <f t="shared" si="7"/>
        <v>120</v>
      </c>
      <c r="G37">
        <f t="shared" si="7"/>
        <v>70</v>
      </c>
    </row>
    <row r="39" spans="1:11" x14ac:dyDescent="0.25">
      <c r="A39" t="s">
        <v>34</v>
      </c>
      <c r="B39">
        <f>SUMPRODUCT(H22:H25,B4:B7)</f>
        <v>9400</v>
      </c>
      <c r="D39" t="s">
        <v>12</v>
      </c>
      <c r="E39">
        <f>SUM(B39:B42)</f>
        <v>51024.800000000003</v>
      </c>
    </row>
    <row r="40" spans="1:11" x14ac:dyDescent="0.25">
      <c r="A40" t="s">
        <v>35</v>
      </c>
      <c r="B40">
        <f>SUMPRODUCT(H31:H34,E4:E7)</f>
        <v>1500</v>
      </c>
    </row>
    <row r="41" spans="1:11" x14ac:dyDescent="0.25">
      <c r="A41" t="s">
        <v>36</v>
      </c>
      <c r="B41">
        <f>SUMPRODUCT(B22:G25,B16:G19)</f>
        <v>34856</v>
      </c>
    </row>
    <row r="42" spans="1:11" x14ac:dyDescent="0.25">
      <c r="A42" t="s">
        <v>37</v>
      </c>
      <c r="B42">
        <f>SUMPRODUCT(B31:G34,B16:G19)</f>
        <v>5268.8</v>
      </c>
    </row>
    <row r="43" spans="1:11" x14ac:dyDescent="0.25">
      <c r="A43" t="s">
        <v>38</v>
      </c>
      <c r="B43">
        <f>SUMPRODUCT(I22:I25,C4:C7)</f>
        <v>45000</v>
      </c>
    </row>
    <row r="44" spans="1:11" x14ac:dyDescent="0.25">
      <c r="A44" t="s">
        <v>39</v>
      </c>
      <c r="B44">
        <f>SUMPRODUCT(I31:I34,F4:F7)</f>
        <v>10300</v>
      </c>
    </row>
  </sheetData>
  <mergeCells count="6">
    <mergeCell ref="D29:E29"/>
    <mergeCell ref="B2:D2"/>
    <mergeCell ref="E2:G2"/>
    <mergeCell ref="D9:F9"/>
    <mergeCell ref="D14:E14"/>
    <mergeCell ref="D20:E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abSelected="1" topLeftCell="A4" workbookViewId="0">
      <selection activeCell="O32" sqref="O32"/>
    </sheetView>
  </sheetViews>
  <sheetFormatPr defaultRowHeight="15" x14ac:dyDescent="0.25"/>
  <cols>
    <col min="2" max="2" width="10.42578125" customWidth="1"/>
    <col min="3" max="3" width="12.5703125" customWidth="1"/>
    <col min="4" max="4" width="10.7109375" customWidth="1"/>
    <col min="5" max="6" width="10.140625" customWidth="1"/>
    <col min="7" max="7" width="9.42578125" customWidth="1"/>
  </cols>
  <sheetData>
    <row r="1" spans="1:12" x14ac:dyDescent="0.25">
      <c r="B1" s="33" t="s">
        <v>43</v>
      </c>
      <c r="C1" s="33"/>
      <c r="D1" s="33"/>
      <c r="E1" s="33"/>
      <c r="F1" s="33"/>
      <c r="G1" s="33"/>
    </row>
    <row r="2" spans="1:12" x14ac:dyDescent="0.25">
      <c r="B2" s="33" t="s">
        <v>42</v>
      </c>
      <c r="C2" s="33"/>
      <c r="D2" s="33"/>
      <c r="E2" s="35" t="s">
        <v>8</v>
      </c>
      <c r="F2" s="35"/>
      <c r="G2" s="35"/>
    </row>
    <row r="3" spans="1:12" x14ac:dyDescent="0.25">
      <c r="A3" s="2" t="s">
        <v>40</v>
      </c>
      <c r="B3" s="2" t="s">
        <v>17</v>
      </c>
      <c r="C3" s="2" t="s">
        <v>41</v>
      </c>
      <c r="D3" s="2" t="s">
        <v>5</v>
      </c>
      <c r="E3" s="2" t="s">
        <v>17</v>
      </c>
      <c r="F3" s="2" t="s">
        <v>41</v>
      </c>
      <c r="G3" s="2" t="s">
        <v>5</v>
      </c>
    </row>
    <row r="4" spans="1:12" x14ac:dyDescent="0.25">
      <c r="A4" t="s">
        <v>2</v>
      </c>
      <c r="B4" s="6">
        <v>5000</v>
      </c>
      <c r="C4" s="7">
        <v>10</v>
      </c>
      <c r="D4" s="8">
        <v>5000</v>
      </c>
      <c r="E4" s="7">
        <v>1500</v>
      </c>
      <c r="F4" s="7">
        <v>20</v>
      </c>
      <c r="G4" s="8">
        <v>1000</v>
      </c>
    </row>
    <row r="5" spans="1:12" x14ac:dyDescent="0.25">
      <c r="A5" t="s">
        <v>15</v>
      </c>
      <c r="B5" s="9">
        <v>2200</v>
      </c>
      <c r="C5" s="4">
        <v>10</v>
      </c>
      <c r="D5" s="10">
        <v>2000</v>
      </c>
      <c r="E5" s="18">
        <v>1500</v>
      </c>
      <c r="F5" s="18">
        <v>20</v>
      </c>
      <c r="G5" s="10">
        <v>1000</v>
      </c>
    </row>
    <row r="6" spans="1:12" x14ac:dyDescent="0.25">
      <c r="A6" t="s">
        <v>3</v>
      </c>
      <c r="B6" s="9">
        <v>2200</v>
      </c>
      <c r="C6" s="4">
        <v>10</v>
      </c>
      <c r="D6" s="10">
        <v>2000</v>
      </c>
      <c r="E6" s="18">
        <v>1500</v>
      </c>
      <c r="F6" s="18">
        <v>20</v>
      </c>
      <c r="G6" s="10">
        <v>1000</v>
      </c>
    </row>
    <row r="7" spans="1:12" x14ac:dyDescent="0.25">
      <c r="A7" t="s">
        <v>4</v>
      </c>
      <c r="B7" s="11">
        <v>2200</v>
      </c>
      <c r="C7" s="12">
        <v>10</v>
      </c>
      <c r="D7" s="13">
        <v>2000</v>
      </c>
      <c r="E7" s="12">
        <v>1500</v>
      </c>
      <c r="F7" s="12">
        <v>20</v>
      </c>
      <c r="G7" s="13">
        <v>1000</v>
      </c>
    </row>
    <row r="9" spans="1:12" x14ac:dyDescent="0.25">
      <c r="A9" s="2" t="s">
        <v>0</v>
      </c>
      <c r="B9" s="2" t="s">
        <v>10</v>
      </c>
      <c r="C9" s="2" t="s">
        <v>1</v>
      </c>
      <c r="D9" s="2" t="s">
        <v>44</v>
      </c>
      <c r="E9" s="2" t="s">
        <v>45</v>
      </c>
      <c r="F9" s="2" t="s">
        <v>46</v>
      </c>
      <c r="G9" s="2" t="s">
        <v>47</v>
      </c>
      <c r="H9" s="2" t="s">
        <v>9</v>
      </c>
    </row>
    <row r="10" spans="1:12" x14ac:dyDescent="0.25">
      <c r="A10" t="s">
        <v>42</v>
      </c>
      <c r="B10" s="6">
        <v>500</v>
      </c>
      <c r="C10" s="7">
        <v>700</v>
      </c>
      <c r="D10" s="7">
        <v>900</v>
      </c>
      <c r="E10" s="7">
        <v>800</v>
      </c>
      <c r="F10" s="7">
        <v>1000</v>
      </c>
      <c r="G10" s="8">
        <v>600</v>
      </c>
      <c r="H10">
        <f>SUM(B10:G10)</f>
        <v>4500</v>
      </c>
    </row>
    <row r="11" spans="1:12" x14ac:dyDescent="0.25">
      <c r="A11" t="s">
        <v>48</v>
      </c>
      <c r="B11" s="11">
        <v>50</v>
      </c>
      <c r="C11" s="12">
        <v>90</v>
      </c>
      <c r="D11" s="12">
        <v>120</v>
      </c>
      <c r="E11" s="12">
        <v>65</v>
      </c>
      <c r="F11" s="12">
        <v>120</v>
      </c>
      <c r="G11" s="13">
        <v>70</v>
      </c>
      <c r="H11">
        <f>SUM(B11:G11)</f>
        <v>515</v>
      </c>
    </row>
    <row r="12" spans="1:12" x14ac:dyDescent="0.25">
      <c r="B12" s="4"/>
      <c r="C12" s="4"/>
      <c r="D12" s="4"/>
      <c r="E12" s="4"/>
      <c r="F12" s="4"/>
      <c r="G12" s="4"/>
    </row>
    <row r="13" spans="1:12" x14ac:dyDescent="0.25">
      <c r="C13" s="35" t="s">
        <v>21</v>
      </c>
      <c r="D13" s="35"/>
      <c r="E13" s="35"/>
    </row>
    <row r="14" spans="1:12" x14ac:dyDescent="0.25">
      <c r="B14" s="2" t="s">
        <v>10</v>
      </c>
      <c r="C14" s="2" t="s">
        <v>1</v>
      </c>
      <c r="D14" s="2" t="s">
        <v>44</v>
      </c>
      <c r="E14" s="2" t="s">
        <v>45</v>
      </c>
      <c r="F14" s="2" t="s">
        <v>46</v>
      </c>
      <c r="G14" s="2" t="s">
        <v>47</v>
      </c>
      <c r="K14" t="s">
        <v>49</v>
      </c>
      <c r="L14" s="36">
        <v>1</v>
      </c>
    </row>
    <row r="15" spans="1:12" x14ac:dyDescent="0.25">
      <c r="A15" s="2" t="s">
        <v>2</v>
      </c>
      <c r="B15" s="6">
        <f>6.32*L14</f>
        <v>6.32</v>
      </c>
      <c r="C15" s="7">
        <f>L14*6.32</f>
        <v>6.32</v>
      </c>
      <c r="D15" s="7">
        <f>L14*3.68</f>
        <v>3.68</v>
      </c>
      <c r="E15" s="7">
        <f>L14*4.04</f>
        <v>4.04</v>
      </c>
      <c r="F15" s="7">
        <f>L14*5.76</f>
        <v>5.76</v>
      </c>
      <c r="G15" s="8">
        <f>L14*5.96</f>
        <v>5.96</v>
      </c>
    </row>
    <row r="16" spans="1:12" x14ac:dyDescent="0.25">
      <c r="A16" s="2" t="s">
        <v>15</v>
      </c>
      <c r="B16" s="9">
        <f>L14*6.6</f>
        <v>6.6</v>
      </c>
      <c r="C16" s="4">
        <f>L14*6.6</f>
        <v>6.6</v>
      </c>
      <c r="D16" s="4">
        <f>L14*5.76</f>
        <v>5.76</v>
      </c>
      <c r="E16" s="4">
        <f>L14*5.92</f>
        <v>5.92</v>
      </c>
      <c r="F16" s="4">
        <f>L14*3.68</f>
        <v>3.68</v>
      </c>
      <c r="G16" s="10">
        <f>L14*4.08</f>
        <v>4.08</v>
      </c>
    </row>
    <row r="17" spans="1:17" x14ac:dyDescent="0.25">
      <c r="A17" s="2" t="s">
        <v>3</v>
      </c>
      <c r="B17" s="9">
        <f>L14*6.72</f>
        <v>6.72</v>
      </c>
      <c r="C17" s="4">
        <f>L14*6.48</f>
        <v>6.48</v>
      </c>
      <c r="D17" s="4">
        <f>L14*5.92</f>
        <v>5.92</v>
      </c>
      <c r="E17" s="4">
        <f>L14*4.08</f>
        <v>4.08</v>
      </c>
      <c r="F17" s="4">
        <f>L14*4.04</f>
        <v>4.04</v>
      </c>
      <c r="G17" s="10">
        <f>L14*3.64</f>
        <v>3.64</v>
      </c>
    </row>
    <row r="18" spans="1:17" x14ac:dyDescent="0.25">
      <c r="A18" s="2" t="s">
        <v>4</v>
      </c>
      <c r="B18" s="11">
        <f>L14*4.36</f>
        <v>4.3600000000000003</v>
      </c>
      <c r="C18" s="12">
        <f>L14*3.68</f>
        <v>3.68</v>
      </c>
      <c r="D18" s="12">
        <f>L14*6.32</f>
        <v>6.32</v>
      </c>
      <c r="E18" s="12">
        <f>L14*6.32</f>
        <v>6.32</v>
      </c>
      <c r="F18" s="12">
        <f>L14*6.72</f>
        <v>6.72</v>
      </c>
      <c r="G18" s="13">
        <f>L14*6.6</f>
        <v>6.6</v>
      </c>
    </row>
    <row r="19" spans="1:17" x14ac:dyDescent="0.25">
      <c r="O19" t="s">
        <v>34</v>
      </c>
      <c r="Q19">
        <f>SUMPRODUCT(B4:B7,H22:H25)</f>
        <v>6600</v>
      </c>
    </row>
    <row r="20" spans="1:17" x14ac:dyDescent="0.25">
      <c r="C20" s="37" t="s">
        <v>50</v>
      </c>
      <c r="D20" s="37" t="s">
        <v>7</v>
      </c>
      <c r="K20" s="4"/>
      <c r="O20" t="s">
        <v>57</v>
      </c>
      <c r="Q20">
        <f>SUMPRODUCT(E4:E7,H31:H34)</f>
        <v>1500</v>
      </c>
    </row>
    <row r="21" spans="1:17" x14ac:dyDescent="0.25">
      <c r="B21" s="2" t="s">
        <v>10</v>
      </c>
      <c r="C21" s="2" t="s">
        <v>1</v>
      </c>
      <c r="D21" s="2" t="s">
        <v>44</v>
      </c>
      <c r="E21" s="2" t="s">
        <v>45</v>
      </c>
      <c r="F21" s="2" t="s">
        <v>46</v>
      </c>
      <c r="G21" s="2" t="s">
        <v>47</v>
      </c>
      <c r="H21" s="39" t="s">
        <v>52</v>
      </c>
      <c r="I21" s="2" t="s">
        <v>29</v>
      </c>
      <c r="J21" s="1"/>
      <c r="K21" s="3" t="s">
        <v>30</v>
      </c>
      <c r="L21" s="1"/>
      <c r="O21" t="s">
        <v>58</v>
      </c>
      <c r="Q21">
        <f>SUMPRODUCT(B15:G18,B22:G25)</f>
        <v>19068</v>
      </c>
    </row>
    <row r="22" spans="1:17" s="45" customFormat="1" x14ac:dyDescent="0.25">
      <c r="A22" s="40" t="s">
        <v>2</v>
      </c>
      <c r="B22" s="41">
        <v>0</v>
      </c>
      <c r="C22" s="42">
        <v>0</v>
      </c>
      <c r="D22" s="42">
        <v>0</v>
      </c>
      <c r="E22" s="42">
        <v>0</v>
      </c>
      <c r="F22" s="42">
        <v>0</v>
      </c>
      <c r="G22" s="43">
        <v>0</v>
      </c>
      <c r="H22" s="38">
        <v>0</v>
      </c>
      <c r="I22" s="44">
        <f>SUM(B22:G22)</f>
        <v>0</v>
      </c>
      <c r="J22" s="46" t="s">
        <v>13</v>
      </c>
      <c r="K22" s="46">
        <f>5000*H22</f>
        <v>0</v>
      </c>
      <c r="L22" s="46"/>
      <c r="O22" s="45" t="s">
        <v>59</v>
      </c>
      <c r="Q22" s="45">
        <f>SUMPRODUCT(B15:G18,B31:G34)</f>
        <v>2986.8</v>
      </c>
    </row>
    <row r="23" spans="1:17" x14ac:dyDescent="0.25">
      <c r="A23" s="2" t="s">
        <v>15</v>
      </c>
      <c r="B23" s="25">
        <v>0</v>
      </c>
      <c r="C23" s="26">
        <v>0</v>
      </c>
      <c r="D23" s="26">
        <v>900</v>
      </c>
      <c r="E23" s="26">
        <v>0</v>
      </c>
      <c r="F23" s="26">
        <v>1000</v>
      </c>
      <c r="G23" s="28">
        <v>0</v>
      </c>
      <c r="H23" s="38">
        <v>1</v>
      </c>
      <c r="I23" s="5">
        <f t="shared" ref="I23:I25" si="0">SUM(B23:G23)</f>
        <v>1900</v>
      </c>
      <c r="J23" s="1" t="s">
        <v>13</v>
      </c>
      <c r="K23" s="1">
        <f>2000*H23</f>
        <v>2000</v>
      </c>
      <c r="L23" s="1"/>
      <c r="O23" t="s">
        <v>60</v>
      </c>
      <c r="Q23">
        <f>SUMPRODUCT(C4:C7,I22:I25)</f>
        <v>45000</v>
      </c>
    </row>
    <row r="24" spans="1:17" x14ac:dyDescent="0.25">
      <c r="A24" s="2" t="s">
        <v>3</v>
      </c>
      <c r="B24" s="25">
        <v>0</v>
      </c>
      <c r="C24" s="26">
        <v>0</v>
      </c>
      <c r="D24" s="26">
        <v>0</v>
      </c>
      <c r="E24" s="26">
        <v>800</v>
      </c>
      <c r="F24" s="26">
        <v>0</v>
      </c>
      <c r="G24" s="28">
        <v>600</v>
      </c>
      <c r="H24" s="38">
        <v>1</v>
      </c>
      <c r="I24" s="5">
        <f t="shared" si="0"/>
        <v>1400</v>
      </c>
      <c r="J24" t="s">
        <v>13</v>
      </c>
      <c r="K24" s="4">
        <f t="shared" ref="K24:K25" si="1">2000*H24</f>
        <v>2000</v>
      </c>
      <c r="O24" t="s">
        <v>61</v>
      </c>
      <c r="Q24">
        <f>SUMPRODUCT(F4:F7,I31:I34)</f>
        <v>10300</v>
      </c>
    </row>
    <row r="25" spans="1:17" x14ac:dyDescent="0.25">
      <c r="A25" s="2" t="s">
        <v>4</v>
      </c>
      <c r="B25" s="29">
        <v>500</v>
      </c>
      <c r="C25" s="22">
        <v>700</v>
      </c>
      <c r="D25" s="22">
        <v>0</v>
      </c>
      <c r="E25" s="22">
        <v>0</v>
      </c>
      <c r="F25" s="22">
        <v>0</v>
      </c>
      <c r="G25" s="30">
        <v>0</v>
      </c>
      <c r="H25" s="38">
        <v>1</v>
      </c>
      <c r="I25" s="5">
        <f t="shared" si="0"/>
        <v>1200</v>
      </c>
      <c r="J25" t="s">
        <v>13</v>
      </c>
      <c r="K25" s="4">
        <f>2000*H25</f>
        <v>2000</v>
      </c>
      <c r="P25" t="s">
        <v>62</v>
      </c>
      <c r="Q25">
        <f>SUM(Q19:Q24)</f>
        <v>85454.8</v>
      </c>
    </row>
    <row r="26" spans="1:17" x14ac:dyDescent="0.25">
      <c r="A26" s="20" t="s">
        <v>53</v>
      </c>
      <c r="B26">
        <f>SUM(B22:B25)</f>
        <v>500</v>
      </c>
      <c r="C26">
        <f t="shared" ref="C26:G26" si="2">SUM(C22:C25)</f>
        <v>700</v>
      </c>
      <c r="D26">
        <f t="shared" si="2"/>
        <v>900</v>
      </c>
      <c r="E26">
        <f t="shared" si="2"/>
        <v>800</v>
      </c>
      <c r="F26">
        <f t="shared" si="2"/>
        <v>1000</v>
      </c>
      <c r="G26">
        <f t="shared" si="2"/>
        <v>600</v>
      </c>
      <c r="K26" s="4"/>
    </row>
    <row r="27" spans="1:17" x14ac:dyDescent="0.25">
      <c r="B27" s="4" t="s">
        <v>54</v>
      </c>
      <c r="C27" s="4" t="s">
        <v>54</v>
      </c>
      <c r="D27" s="4" t="s">
        <v>54</v>
      </c>
      <c r="E27" s="4" t="s">
        <v>54</v>
      </c>
      <c r="F27" s="4" t="s">
        <v>54</v>
      </c>
      <c r="G27" s="4" t="s">
        <v>54</v>
      </c>
    </row>
    <row r="28" spans="1:17" x14ac:dyDescent="0.25">
      <c r="B28" s="4">
        <v>500</v>
      </c>
      <c r="C28" s="4">
        <v>700</v>
      </c>
      <c r="D28" s="4">
        <v>900</v>
      </c>
      <c r="E28" s="4">
        <v>800</v>
      </c>
      <c r="F28" s="4">
        <v>1000</v>
      </c>
      <c r="G28" s="4">
        <v>600</v>
      </c>
    </row>
    <row r="29" spans="1:17" x14ac:dyDescent="0.25">
      <c r="C29" s="37" t="s">
        <v>51</v>
      </c>
      <c r="D29" s="37" t="s">
        <v>8</v>
      </c>
    </row>
    <row r="30" spans="1:17" x14ac:dyDescent="0.25">
      <c r="B30" s="2" t="s">
        <v>10</v>
      </c>
      <c r="C30" s="2" t="s">
        <v>1</v>
      </c>
      <c r="D30" s="2" t="s">
        <v>44</v>
      </c>
      <c r="E30" s="2" t="s">
        <v>45</v>
      </c>
      <c r="F30" s="2" t="s">
        <v>46</v>
      </c>
      <c r="G30" s="2" t="s">
        <v>47</v>
      </c>
      <c r="H30" s="39" t="s">
        <v>52</v>
      </c>
      <c r="I30" s="31" t="s">
        <v>55</v>
      </c>
      <c r="K30" s="31" t="s">
        <v>56</v>
      </c>
    </row>
    <row r="31" spans="1:17" x14ac:dyDescent="0.25">
      <c r="A31" s="2" t="s">
        <v>2</v>
      </c>
      <c r="B31" s="23">
        <v>0</v>
      </c>
      <c r="C31" s="21">
        <v>0</v>
      </c>
      <c r="D31" s="21">
        <v>0</v>
      </c>
      <c r="E31" s="21">
        <v>0</v>
      </c>
      <c r="F31" s="21">
        <v>0</v>
      </c>
      <c r="G31" s="24">
        <v>0</v>
      </c>
      <c r="H31" s="38">
        <v>0</v>
      </c>
      <c r="I31" s="5">
        <f>SUM(B31:G31)</f>
        <v>0</v>
      </c>
      <c r="J31" t="s">
        <v>13</v>
      </c>
      <c r="K31" s="5">
        <f>1000*H31</f>
        <v>0</v>
      </c>
    </row>
    <row r="32" spans="1:17" x14ac:dyDescent="0.25">
      <c r="A32" s="2" t="s">
        <v>15</v>
      </c>
      <c r="B32" s="25">
        <v>0</v>
      </c>
      <c r="C32" s="26">
        <v>0</v>
      </c>
      <c r="D32" s="26">
        <v>0</v>
      </c>
      <c r="E32" s="26">
        <v>0</v>
      </c>
      <c r="F32" s="26">
        <v>0</v>
      </c>
      <c r="G32" s="28">
        <v>0</v>
      </c>
      <c r="H32" s="38">
        <v>0</v>
      </c>
      <c r="I32" s="5">
        <f t="shared" ref="I32:I34" si="3">SUM(B32:G32)</f>
        <v>0</v>
      </c>
      <c r="J32" t="s">
        <v>13</v>
      </c>
      <c r="K32" s="5">
        <f t="shared" ref="K32:K34" si="4">1000*H32</f>
        <v>0</v>
      </c>
    </row>
    <row r="33" spans="1:11" x14ac:dyDescent="0.25">
      <c r="A33" s="2" t="s">
        <v>3</v>
      </c>
      <c r="B33" s="25">
        <v>0</v>
      </c>
      <c r="C33" s="26">
        <v>0</v>
      </c>
      <c r="D33" s="26">
        <v>0</v>
      </c>
      <c r="E33" s="26">
        <v>0</v>
      </c>
      <c r="F33" s="26">
        <v>0</v>
      </c>
      <c r="G33" s="28">
        <v>0</v>
      </c>
      <c r="H33" s="38">
        <v>0</v>
      </c>
      <c r="I33" s="5">
        <f t="shared" si="3"/>
        <v>0</v>
      </c>
      <c r="J33" t="s">
        <v>13</v>
      </c>
      <c r="K33" s="5">
        <f t="shared" si="4"/>
        <v>0</v>
      </c>
    </row>
    <row r="34" spans="1:11" x14ac:dyDescent="0.25">
      <c r="A34" s="2" t="s">
        <v>4</v>
      </c>
      <c r="B34" s="29">
        <v>50</v>
      </c>
      <c r="C34" s="22">
        <v>90</v>
      </c>
      <c r="D34" s="22">
        <v>120</v>
      </c>
      <c r="E34" s="22">
        <v>65</v>
      </c>
      <c r="F34" s="22">
        <v>120</v>
      </c>
      <c r="G34" s="30">
        <v>70</v>
      </c>
      <c r="H34" s="38">
        <v>1</v>
      </c>
      <c r="I34" s="5">
        <f t="shared" si="3"/>
        <v>515</v>
      </c>
      <c r="J34" t="s">
        <v>13</v>
      </c>
      <c r="K34" s="5">
        <f t="shared" si="4"/>
        <v>1000</v>
      </c>
    </row>
    <row r="35" spans="1:11" x14ac:dyDescent="0.25">
      <c r="A35" s="20" t="s">
        <v>53</v>
      </c>
      <c r="B35">
        <f>SUM(B31:B34)</f>
        <v>50</v>
      </c>
      <c r="C35">
        <f t="shared" ref="C35:G35" si="5">SUM(C31:C34)</f>
        <v>90</v>
      </c>
      <c r="D35">
        <f t="shared" si="5"/>
        <v>120</v>
      </c>
      <c r="E35">
        <f t="shared" si="5"/>
        <v>65</v>
      </c>
      <c r="F35">
        <f t="shared" si="5"/>
        <v>120</v>
      </c>
      <c r="G35">
        <f t="shared" si="5"/>
        <v>70</v>
      </c>
    </row>
    <row r="36" spans="1:11" x14ac:dyDescent="0.25">
      <c r="B36" t="s">
        <v>54</v>
      </c>
      <c r="C36" t="s">
        <v>54</v>
      </c>
      <c r="D36" t="s">
        <v>54</v>
      </c>
      <c r="E36" t="s">
        <v>54</v>
      </c>
      <c r="F36" t="s">
        <v>54</v>
      </c>
      <c r="G36" t="s">
        <v>54</v>
      </c>
    </row>
    <row r="37" spans="1:11" x14ac:dyDescent="0.25">
      <c r="B37" s="11">
        <v>50</v>
      </c>
      <c r="C37" s="12">
        <v>90</v>
      </c>
      <c r="D37" s="12">
        <v>120</v>
      </c>
      <c r="E37" s="12">
        <v>65</v>
      </c>
      <c r="F37" s="12">
        <v>120</v>
      </c>
      <c r="G37" s="13">
        <v>70</v>
      </c>
    </row>
  </sheetData>
  <mergeCells count="4">
    <mergeCell ref="B2:D2"/>
    <mergeCell ref="B1:G1"/>
    <mergeCell ref="E2:G2"/>
    <mergeCell ref="C13:E13"/>
  </mergeCells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Coolwipe Part 1</vt:lpstr>
      <vt:lpstr>Sheet4 (2)</vt:lpstr>
      <vt:lpstr>Final Sheet</vt:lpstr>
    </vt:vector>
  </TitlesOfParts>
  <Company>Kellogg School of Management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Designing the Production Network at Cool Wipes</dc:title>
  <dc:subject>Supply Chain Management - 5th edition</dc:subject>
  <dc:creator>Sunil Chopra/Jay Mabe</dc:creator>
  <cp:lastModifiedBy>hp</cp:lastModifiedBy>
  <dcterms:created xsi:type="dcterms:W3CDTF">2011-02-18T21:34:38Z</dcterms:created>
  <dcterms:modified xsi:type="dcterms:W3CDTF">2022-10-09T04:49:00Z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a4f4c4b0-0464-49bd-ba1c-ea98c1bde51a</vt:lpwstr>
  </property>
</Properties>
</file>