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sjawed/Downloads/"/>
    </mc:Choice>
  </mc:AlternateContent>
  <xr:revisionPtr revIDLastSave="0" documentId="13_ncr:1_{C7D350A5-D7FF-3246-B8C8-7B17F9EE7FF5}" xr6:coauthVersionLast="47" xr6:coauthVersionMax="47" xr10:uidLastSave="{00000000-0000-0000-0000-000000000000}"/>
  <bookViews>
    <workbookView xWindow="100" yWindow="500" windowWidth="28100" windowHeight="16620" activeTab="2" xr2:uid="{E6D31CE9-1D7E-5848-B393-1D0172197F7A}"/>
  </bookViews>
  <sheets>
    <sheet name="Sheet1" sheetId="1" r:id="rId1"/>
    <sheet name="Sheet2" sheetId="2" r:id="rId2"/>
    <sheet name="Sheet4" sheetId="4" r:id="rId3"/>
    <sheet name="Sheet3" sheetId="3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4" l="1"/>
  <c r="D11" i="4"/>
  <c r="F9" i="4"/>
  <c r="D9" i="4"/>
  <c r="F10" i="4"/>
  <c r="D10" i="4"/>
  <c r="C13" i="3"/>
  <c r="C12" i="3"/>
  <c r="F22" i="3"/>
  <c r="F21" i="3"/>
  <c r="F16" i="3"/>
  <c r="G12" i="3"/>
  <c r="F12" i="3"/>
  <c r="G9" i="3"/>
  <c r="G6" i="3"/>
  <c r="F11" i="3"/>
  <c r="F10" i="3"/>
  <c r="F8" i="3"/>
  <c r="F7" i="3"/>
  <c r="D9" i="2"/>
  <c r="C9" i="2"/>
  <c r="F11" i="2"/>
  <c r="F5" i="2"/>
  <c r="F6" i="2"/>
  <c r="F7" i="2"/>
  <c r="F8" i="2"/>
  <c r="F4" i="2"/>
  <c r="C10" i="2"/>
  <c r="F17" i="2"/>
  <c r="F16" i="2"/>
  <c r="E17" i="2"/>
  <c r="E16" i="2"/>
  <c r="D10" i="2"/>
  <c r="E9" i="2"/>
  <c r="E6" i="2"/>
  <c r="E7" i="2"/>
  <c r="E8" i="2"/>
  <c r="E5" i="2"/>
  <c r="E4" i="2"/>
  <c r="G7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7" i="1"/>
  <c r="F8" i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7" i="1"/>
  <c r="C8" i="1"/>
  <c r="C7" i="1"/>
  <c r="C6" i="1"/>
</calcChain>
</file>

<file path=xl/sharedStrings.xml><?xml version="1.0" encoding="utf-8"?>
<sst xmlns="http://schemas.openxmlformats.org/spreadsheetml/2006/main" count="49" uniqueCount="36">
  <si>
    <t>Money which the bank wants to make</t>
  </si>
  <si>
    <t>EMI</t>
  </si>
  <si>
    <t>EMI(Int)</t>
  </si>
  <si>
    <t>EMI(Pri)</t>
  </si>
  <si>
    <t>IPMT</t>
  </si>
  <si>
    <t>PPMT</t>
  </si>
  <si>
    <t>Int. Portion</t>
  </si>
  <si>
    <t>Principal</t>
  </si>
  <si>
    <t>Rate of Int</t>
  </si>
  <si>
    <t>Payment Frequency per year</t>
  </si>
  <si>
    <t>No of Yrs</t>
  </si>
  <si>
    <t>Project S</t>
  </si>
  <si>
    <t>Project L</t>
  </si>
  <si>
    <t>NPV</t>
  </si>
  <si>
    <t>t = 0</t>
  </si>
  <si>
    <t>DCF for Project S</t>
  </si>
  <si>
    <t>IRR</t>
  </si>
  <si>
    <t>Cost of Capital</t>
  </si>
  <si>
    <t>8-12%</t>
  </si>
  <si>
    <t>Project A</t>
  </si>
  <si>
    <t>Project B</t>
  </si>
  <si>
    <t>Differential Cash Flow</t>
  </si>
  <si>
    <t>Cross over</t>
  </si>
  <si>
    <t>Project X</t>
  </si>
  <si>
    <t>CIF</t>
  </si>
  <si>
    <t>COF</t>
  </si>
  <si>
    <t>Re-investment Rate</t>
  </si>
  <si>
    <t>t = 5</t>
  </si>
  <si>
    <t>PV</t>
  </si>
  <si>
    <t>FV</t>
  </si>
  <si>
    <t>New Cash Flow</t>
  </si>
  <si>
    <t>Hypothtical Project</t>
  </si>
  <si>
    <t>MIRR</t>
  </si>
  <si>
    <t>Date</t>
  </si>
  <si>
    <t>XNPV</t>
  </si>
  <si>
    <t>XIRR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</si>
</sst>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₹&quot;#,##0.00_);[Red]\(&quot;₹&quot;#,##0.00\)"/>
    <numFmt numFmtId="172" formatCode="0.000000"/>
    <numFmt numFmtId="173" formatCode="0.0%"/>
  </numFmts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3" fontId="0" fillId="0" borderId="0" xfId="0" applyNumberFormat="1"/>
    <xf numFmtId="8" fontId="0" fillId="0" borderId="0" xfId="0" applyNumberFormat="1"/>
    <xf numFmtId="0" fontId="0" fillId="2" borderId="0" xfId="0" applyFill="1"/>
    <xf numFmtId="9" fontId="0" fillId="0" borderId="0" xfId="0" applyNumberFormat="1"/>
    <xf numFmtId="0" fontId="0" fillId="0" borderId="1" xfId="0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0" fontId="0" fillId="0" borderId="1" xfId="0" applyNumberFormat="1" applyBorder="1"/>
    <xf numFmtId="0" fontId="0" fillId="0" borderId="2" xfId="0" applyBorder="1"/>
    <xf numFmtId="172" fontId="2" fillId="0" borderId="2" xfId="0" applyNumberFormat="1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2" fontId="0" fillId="0" borderId="0" xfId="0" applyNumberFormat="1"/>
    <xf numFmtId="173" fontId="0" fillId="0" borderId="0" xfId="0" applyNumberFormat="1"/>
    <xf numFmtId="9" fontId="0" fillId="0" borderId="1" xfId="0" applyNumberFormat="1" applyBorder="1"/>
    <xf numFmtId="14" fontId="0" fillId="0" borderId="0" xfId="0" applyNumberFormat="1"/>
    <xf numFmtId="9" fontId="0" fillId="0" borderId="0" xfId="1" applyFont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BF6EF-B16C-A948-8C20-0A12173C2807}">
  <dimension ref="B2:I101"/>
  <sheetViews>
    <sheetView zoomScale="140" zoomScaleNormal="140" workbookViewId="0">
      <selection activeCell="H3" sqref="H3"/>
    </sheetView>
  </sheetViews>
  <sheetFormatPr baseColWidth="10" defaultRowHeight="16" x14ac:dyDescent="0.2"/>
  <cols>
    <col min="3" max="3" width="16.5" customWidth="1"/>
    <col min="4" max="4" width="13" bestFit="1" customWidth="1"/>
    <col min="7" max="7" width="11.6640625" bestFit="1" customWidth="1"/>
    <col min="8" max="8" width="13.1640625" bestFit="1" customWidth="1"/>
    <col min="9" max="9" width="11.6640625" bestFit="1" customWidth="1"/>
  </cols>
  <sheetData>
    <row r="2" spans="2:9" x14ac:dyDescent="0.2">
      <c r="F2" t="s">
        <v>8</v>
      </c>
      <c r="G2" s="4">
        <v>0.12</v>
      </c>
    </row>
    <row r="3" spans="2:9" x14ac:dyDescent="0.2">
      <c r="B3" t="s">
        <v>0</v>
      </c>
      <c r="C3" s="1">
        <v>1000000</v>
      </c>
      <c r="F3" t="s">
        <v>9</v>
      </c>
      <c r="G3">
        <v>4</v>
      </c>
    </row>
    <row r="4" spans="2:9" x14ac:dyDescent="0.2">
      <c r="F4" t="s">
        <v>10</v>
      </c>
      <c r="G4">
        <v>4</v>
      </c>
    </row>
    <row r="6" spans="2:9" x14ac:dyDescent="0.2">
      <c r="B6" t="s">
        <v>1</v>
      </c>
      <c r="C6" s="2">
        <f>PMT(12%/12, 3*12, C3)</f>
        <v>-33214.309812851192</v>
      </c>
      <c r="D6" s="2"/>
      <c r="F6" s="3">
        <v>60</v>
      </c>
      <c r="G6" t="s">
        <v>1</v>
      </c>
      <c r="H6" t="s">
        <v>6</v>
      </c>
      <c r="I6" t="s">
        <v>7</v>
      </c>
    </row>
    <row r="7" spans="2:9" x14ac:dyDescent="0.2">
      <c r="B7" t="s">
        <v>2</v>
      </c>
      <c r="C7" s="2">
        <f>IPMT(12%/12, 1, 36, C3)</f>
        <v>-10000</v>
      </c>
      <c r="D7" t="s">
        <v>4</v>
      </c>
      <c r="E7">
        <v>1</v>
      </c>
      <c r="F7">
        <f>F6</f>
        <v>60</v>
      </c>
      <c r="G7" s="2">
        <f>PMT(G2/G3, G4*G3, C3)</f>
        <v>-79610.849265488083</v>
      </c>
      <c r="H7" s="2">
        <f>IPMT($G$2/$G$3, E7,$G$4*$G$3, $C$3)</f>
        <v>-30000</v>
      </c>
      <c r="I7" s="2">
        <f>PPMT($G$2/$G$3, E7, $G$4*$G$3, $C$3)</f>
        <v>-49610.849265488076</v>
      </c>
    </row>
    <row r="8" spans="2:9" x14ac:dyDescent="0.2">
      <c r="B8" t="s">
        <v>3</v>
      </c>
      <c r="C8" s="2">
        <f>PPMT(12%/12, 1, 36, C3)</f>
        <v>-23214.309812851188</v>
      </c>
      <c r="D8" t="s">
        <v>5</v>
      </c>
      <c r="E8">
        <v>2</v>
      </c>
      <c r="F8">
        <f t="shared" ref="F8:F71" si="0">F7</f>
        <v>60</v>
      </c>
      <c r="H8" s="2">
        <f t="shared" ref="H8:H71" si="1">IPMT($G$2/$G$3, E8,$G$4*$G$3, $C$3)</f>
        <v>-28511.674522035355</v>
      </c>
      <c r="I8" s="2">
        <f t="shared" ref="I8:I71" si="2">PPMT($G$2/$G$3, E8, $G$4*$G$3, $C$3)</f>
        <v>-51099.174743452735</v>
      </c>
    </row>
    <row r="9" spans="2:9" x14ac:dyDescent="0.2">
      <c r="E9">
        <v>3</v>
      </c>
      <c r="F9">
        <f t="shared" si="0"/>
        <v>60</v>
      </c>
      <c r="H9" s="2">
        <f t="shared" si="1"/>
        <v>-26978.699279731776</v>
      </c>
      <c r="I9" s="2">
        <f t="shared" si="2"/>
        <v>-52632.14998575631</v>
      </c>
    </row>
    <row r="10" spans="2:9" x14ac:dyDescent="0.2">
      <c r="E10">
        <v>4</v>
      </c>
      <c r="F10">
        <f t="shared" si="0"/>
        <v>60</v>
      </c>
      <c r="H10" s="2">
        <f t="shared" si="1"/>
        <v>-25399.73478015908</v>
      </c>
      <c r="I10" s="2">
        <f t="shared" si="2"/>
        <v>-54211.114485328995</v>
      </c>
    </row>
    <row r="11" spans="2:9" x14ac:dyDescent="0.2">
      <c r="E11">
        <v>5</v>
      </c>
      <c r="F11">
        <f t="shared" si="0"/>
        <v>60</v>
      </c>
      <c r="H11" s="2">
        <f t="shared" si="1"/>
        <v>-23773.401345599214</v>
      </c>
      <c r="I11" s="2">
        <f t="shared" si="2"/>
        <v>-55837.447919888866</v>
      </c>
    </row>
    <row r="12" spans="2:9" x14ac:dyDescent="0.2">
      <c r="E12">
        <v>6</v>
      </c>
      <c r="F12">
        <f t="shared" si="0"/>
        <v>60</v>
      </c>
      <c r="H12" s="2">
        <f t="shared" si="1"/>
        <v>-22098.27790800255</v>
      </c>
      <c r="I12" s="2">
        <f t="shared" si="2"/>
        <v>-57512.571357485525</v>
      </c>
    </row>
    <row r="13" spans="2:9" x14ac:dyDescent="0.2">
      <c r="E13">
        <v>7</v>
      </c>
      <c r="F13">
        <f t="shared" si="0"/>
        <v>60</v>
      </c>
      <c r="H13" s="2">
        <f t="shared" si="1"/>
        <v>-20372.900767277981</v>
      </c>
      <c r="I13" s="2">
        <f t="shared" si="2"/>
        <v>-59237.948498210098</v>
      </c>
    </row>
    <row r="14" spans="2:9" x14ac:dyDescent="0.2">
      <c r="E14">
        <v>8</v>
      </c>
      <c r="F14">
        <f t="shared" si="0"/>
        <v>60</v>
      </c>
      <c r="H14" s="2">
        <f t="shared" si="1"/>
        <v>-18595.762312331677</v>
      </c>
      <c r="I14" s="2">
        <f t="shared" si="2"/>
        <v>-61015.086953156402</v>
      </c>
    </row>
    <row r="15" spans="2:9" x14ac:dyDescent="0.2">
      <c r="E15">
        <v>9</v>
      </c>
      <c r="F15">
        <f t="shared" si="0"/>
        <v>60</v>
      </c>
      <c r="H15" s="2">
        <f t="shared" si="1"/>
        <v>-16765.309703736984</v>
      </c>
      <c r="I15" s="2">
        <f t="shared" si="2"/>
        <v>-62845.539561751095</v>
      </c>
    </row>
    <row r="16" spans="2:9" x14ac:dyDescent="0.2">
      <c r="E16">
        <v>10</v>
      </c>
      <c r="F16">
        <f t="shared" si="0"/>
        <v>60</v>
      </c>
      <c r="H16" s="2">
        <f t="shared" si="1"/>
        <v>-14879.943516884457</v>
      </c>
      <c r="I16" s="2">
        <f t="shared" si="2"/>
        <v>-64730.905748603618</v>
      </c>
    </row>
    <row r="17" spans="5:9" x14ac:dyDescent="0.2">
      <c r="E17">
        <v>11</v>
      </c>
      <c r="F17">
        <f t="shared" si="0"/>
        <v>60</v>
      </c>
      <c r="H17" s="2">
        <f t="shared" si="1"/>
        <v>-12938.016344426347</v>
      </c>
      <c r="I17" s="2">
        <f t="shared" si="2"/>
        <v>-66672.832921061738</v>
      </c>
    </row>
    <row r="18" spans="5:9" x14ac:dyDescent="0.2">
      <c r="E18">
        <v>12</v>
      </c>
      <c r="F18">
        <f t="shared" si="0"/>
        <v>60</v>
      </c>
      <c r="H18" s="2">
        <f t="shared" si="1"/>
        <v>-10937.831356794492</v>
      </c>
      <c r="I18" s="2">
        <f t="shared" si="2"/>
        <v>-68673.017908693582</v>
      </c>
    </row>
    <row r="19" spans="5:9" x14ac:dyDescent="0.2">
      <c r="E19">
        <v>13</v>
      </c>
      <c r="F19">
        <f t="shared" si="0"/>
        <v>60</v>
      </c>
      <c r="H19" s="2">
        <f t="shared" si="1"/>
        <v>-8877.6408195336862</v>
      </c>
      <c r="I19" s="2">
        <f t="shared" si="2"/>
        <v>-70733.208445954398</v>
      </c>
    </row>
    <row r="20" spans="5:9" x14ac:dyDescent="0.2">
      <c r="E20">
        <v>14</v>
      </c>
      <c r="F20">
        <f t="shared" si="0"/>
        <v>60</v>
      </c>
      <c r="H20" s="2">
        <f t="shared" si="1"/>
        <v>-6755.6445661550542</v>
      </c>
      <c r="I20" s="2">
        <f t="shared" si="2"/>
        <v>-72855.20469933303</v>
      </c>
    </row>
    <row r="21" spans="5:9" x14ac:dyDescent="0.2">
      <c r="E21">
        <v>15</v>
      </c>
      <c r="F21">
        <f t="shared" si="0"/>
        <v>60</v>
      </c>
      <c r="H21" s="2">
        <f t="shared" si="1"/>
        <v>-4569.9884251750627</v>
      </c>
      <c r="I21" s="2">
        <f t="shared" si="2"/>
        <v>-75040.86084031302</v>
      </c>
    </row>
    <row r="22" spans="5:9" x14ac:dyDescent="0.2">
      <c r="E22">
        <v>16</v>
      </c>
      <c r="F22">
        <f t="shared" si="0"/>
        <v>60</v>
      </c>
      <c r="H22" s="2">
        <f t="shared" si="1"/>
        <v>-2318.7625999656721</v>
      </c>
      <c r="I22" s="2">
        <f t="shared" si="2"/>
        <v>-77292.086665522409</v>
      </c>
    </row>
    <row r="23" spans="5:9" x14ac:dyDescent="0.2">
      <c r="E23">
        <v>17</v>
      </c>
      <c r="F23">
        <f t="shared" si="0"/>
        <v>60</v>
      </c>
      <c r="H23" s="2" t="e">
        <f t="shared" si="1"/>
        <v>#NUM!</v>
      </c>
      <c r="I23" s="2" t="e">
        <f t="shared" si="2"/>
        <v>#NUM!</v>
      </c>
    </row>
    <row r="24" spans="5:9" x14ac:dyDescent="0.2">
      <c r="E24">
        <v>18</v>
      </c>
      <c r="F24">
        <f t="shared" si="0"/>
        <v>60</v>
      </c>
      <c r="H24" s="2" t="e">
        <f t="shared" si="1"/>
        <v>#NUM!</v>
      </c>
      <c r="I24" s="2" t="e">
        <f t="shared" si="2"/>
        <v>#NUM!</v>
      </c>
    </row>
    <row r="25" spans="5:9" x14ac:dyDescent="0.2">
      <c r="E25">
        <v>19</v>
      </c>
      <c r="F25">
        <f t="shared" si="0"/>
        <v>60</v>
      </c>
      <c r="H25" s="2" t="e">
        <f t="shared" si="1"/>
        <v>#NUM!</v>
      </c>
      <c r="I25" s="2" t="e">
        <f t="shared" si="2"/>
        <v>#NUM!</v>
      </c>
    </row>
    <row r="26" spans="5:9" x14ac:dyDescent="0.2">
      <c r="E26">
        <v>20</v>
      </c>
      <c r="F26">
        <f t="shared" si="0"/>
        <v>60</v>
      </c>
      <c r="H26" s="2" t="e">
        <f t="shared" si="1"/>
        <v>#NUM!</v>
      </c>
      <c r="I26" s="2" t="e">
        <f t="shared" si="2"/>
        <v>#NUM!</v>
      </c>
    </row>
    <row r="27" spans="5:9" x14ac:dyDescent="0.2">
      <c r="E27">
        <v>21</v>
      </c>
      <c r="F27">
        <f t="shared" si="0"/>
        <v>60</v>
      </c>
      <c r="H27" s="2" t="e">
        <f t="shared" si="1"/>
        <v>#NUM!</v>
      </c>
      <c r="I27" s="2" t="e">
        <f t="shared" si="2"/>
        <v>#NUM!</v>
      </c>
    </row>
    <row r="28" spans="5:9" x14ac:dyDescent="0.2">
      <c r="E28">
        <v>22</v>
      </c>
      <c r="F28">
        <f t="shared" si="0"/>
        <v>60</v>
      </c>
      <c r="H28" s="2" t="e">
        <f t="shared" si="1"/>
        <v>#NUM!</v>
      </c>
      <c r="I28" s="2" t="e">
        <f t="shared" si="2"/>
        <v>#NUM!</v>
      </c>
    </row>
    <row r="29" spans="5:9" x14ac:dyDescent="0.2">
      <c r="E29">
        <v>23</v>
      </c>
      <c r="F29">
        <f t="shared" si="0"/>
        <v>60</v>
      </c>
      <c r="H29" s="2" t="e">
        <f t="shared" si="1"/>
        <v>#NUM!</v>
      </c>
      <c r="I29" s="2" t="e">
        <f t="shared" si="2"/>
        <v>#NUM!</v>
      </c>
    </row>
    <row r="30" spans="5:9" x14ac:dyDescent="0.2">
      <c r="E30">
        <v>24</v>
      </c>
      <c r="F30">
        <f t="shared" si="0"/>
        <v>60</v>
      </c>
      <c r="H30" s="2" t="e">
        <f t="shared" si="1"/>
        <v>#NUM!</v>
      </c>
      <c r="I30" s="2" t="e">
        <f t="shared" si="2"/>
        <v>#NUM!</v>
      </c>
    </row>
    <row r="31" spans="5:9" x14ac:dyDescent="0.2">
      <c r="E31">
        <v>25</v>
      </c>
      <c r="F31">
        <f t="shared" si="0"/>
        <v>60</v>
      </c>
      <c r="H31" s="2" t="e">
        <f t="shared" si="1"/>
        <v>#NUM!</v>
      </c>
      <c r="I31" s="2" t="e">
        <f t="shared" si="2"/>
        <v>#NUM!</v>
      </c>
    </row>
    <row r="32" spans="5:9" x14ac:dyDescent="0.2">
      <c r="E32">
        <v>26</v>
      </c>
      <c r="F32">
        <f t="shared" si="0"/>
        <v>60</v>
      </c>
      <c r="H32" s="2" t="e">
        <f t="shared" si="1"/>
        <v>#NUM!</v>
      </c>
      <c r="I32" s="2" t="e">
        <f t="shared" si="2"/>
        <v>#NUM!</v>
      </c>
    </row>
    <row r="33" spans="5:9" x14ac:dyDescent="0.2">
      <c r="E33">
        <v>27</v>
      </c>
      <c r="F33">
        <f t="shared" si="0"/>
        <v>60</v>
      </c>
      <c r="H33" s="2" t="e">
        <f t="shared" si="1"/>
        <v>#NUM!</v>
      </c>
      <c r="I33" s="2" t="e">
        <f t="shared" si="2"/>
        <v>#NUM!</v>
      </c>
    </row>
    <row r="34" spans="5:9" x14ac:dyDescent="0.2">
      <c r="E34">
        <v>28</v>
      </c>
      <c r="F34">
        <f t="shared" si="0"/>
        <v>60</v>
      </c>
      <c r="H34" s="2" t="e">
        <f t="shared" si="1"/>
        <v>#NUM!</v>
      </c>
      <c r="I34" s="2" t="e">
        <f t="shared" si="2"/>
        <v>#NUM!</v>
      </c>
    </row>
    <row r="35" spans="5:9" x14ac:dyDescent="0.2">
      <c r="E35">
        <v>29</v>
      </c>
      <c r="F35">
        <f t="shared" si="0"/>
        <v>60</v>
      </c>
      <c r="H35" s="2" t="e">
        <f t="shared" si="1"/>
        <v>#NUM!</v>
      </c>
      <c r="I35" s="2" t="e">
        <f t="shared" si="2"/>
        <v>#NUM!</v>
      </c>
    </row>
    <row r="36" spans="5:9" x14ac:dyDescent="0.2">
      <c r="E36">
        <v>30</v>
      </c>
      <c r="F36">
        <f t="shared" si="0"/>
        <v>60</v>
      </c>
      <c r="H36" s="2" t="e">
        <f t="shared" si="1"/>
        <v>#NUM!</v>
      </c>
      <c r="I36" s="2" t="e">
        <f t="shared" si="2"/>
        <v>#NUM!</v>
      </c>
    </row>
    <row r="37" spans="5:9" x14ac:dyDescent="0.2">
      <c r="E37">
        <v>31</v>
      </c>
      <c r="F37">
        <f t="shared" si="0"/>
        <v>60</v>
      </c>
      <c r="H37" s="2" t="e">
        <f t="shared" si="1"/>
        <v>#NUM!</v>
      </c>
      <c r="I37" s="2" t="e">
        <f t="shared" si="2"/>
        <v>#NUM!</v>
      </c>
    </row>
    <row r="38" spans="5:9" x14ac:dyDescent="0.2">
      <c r="E38">
        <v>32</v>
      </c>
      <c r="F38">
        <f t="shared" si="0"/>
        <v>60</v>
      </c>
      <c r="H38" s="2" t="e">
        <f t="shared" si="1"/>
        <v>#NUM!</v>
      </c>
      <c r="I38" s="2" t="e">
        <f t="shared" si="2"/>
        <v>#NUM!</v>
      </c>
    </row>
    <row r="39" spans="5:9" x14ac:dyDescent="0.2">
      <c r="E39">
        <v>33</v>
      </c>
      <c r="F39">
        <f t="shared" si="0"/>
        <v>60</v>
      </c>
      <c r="H39" s="2" t="e">
        <f t="shared" si="1"/>
        <v>#NUM!</v>
      </c>
      <c r="I39" s="2" t="e">
        <f t="shared" si="2"/>
        <v>#NUM!</v>
      </c>
    </row>
    <row r="40" spans="5:9" x14ac:dyDescent="0.2">
      <c r="E40">
        <v>34</v>
      </c>
      <c r="F40">
        <f t="shared" si="0"/>
        <v>60</v>
      </c>
      <c r="H40" s="2" t="e">
        <f t="shared" si="1"/>
        <v>#NUM!</v>
      </c>
      <c r="I40" s="2" t="e">
        <f t="shared" si="2"/>
        <v>#NUM!</v>
      </c>
    </row>
    <row r="41" spans="5:9" x14ac:dyDescent="0.2">
      <c r="E41">
        <v>35</v>
      </c>
      <c r="F41">
        <f t="shared" si="0"/>
        <v>60</v>
      </c>
      <c r="H41" s="2" t="e">
        <f t="shared" si="1"/>
        <v>#NUM!</v>
      </c>
      <c r="I41" s="2" t="e">
        <f t="shared" si="2"/>
        <v>#NUM!</v>
      </c>
    </row>
    <row r="42" spans="5:9" x14ac:dyDescent="0.2">
      <c r="E42">
        <v>36</v>
      </c>
      <c r="F42">
        <f t="shared" si="0"/>
        <v>60</v>
      </c>
      <c r="H42" s="2" t="e">
        <f t="shared" si="1"/>
        <v>#NUM!</v>
      </c>
      <c r="I42" s="2" t="e">
        <f t="shared" si="2"/>
        <v>#NUM!</v>
      </c>
    </row>
    <row r="43" spans="5:9" x14ac:dyDescent="0.2">
      <c r="E43">
        <v>37</v>
      </c>
      <c r="F43">
        <f t="shared" si="0"/>
        <v>60</v>
      </c>
      <c r="H43" s="2" t="e">
        <f t="shared" si="1"/>
        <v>#NUM!</v>
      </c>
      <c r="I43" s="2" t="e">
        <f t="shared" si="2"/>
        <v>#NUM!</v>
      </c>
    </row>
    <row r="44" spans="5:9" x14ac:dyDescent="0.2">
      <c r="E44">
        <v>38</v>
      </c>
      <c r="F44">
        <f t="shared" si="0"/>
        <v>60</v>
      </c>
      <c r="H44" s="2" t="e">
        <f t="shared" si="1"/>
        <v>#NUM!</v>
      </c>
      <c r="I44" s="2" t="e">
        <f t="shared" si="2"/>
        <v>#NUM!</v>
      </c>
    </row>
    <row r="45" spans="5:9" x14ac:dyDescent="0.2">
      <c r="E45">
        <v>39</v>
      </c>
      <c r="F45">
        <f t="shared" si="0"/>
        <v>60</v>
      </c>
      <c r="H45" s="2" t="e">
        <f t="shared" si="1"/>
        <v>#NUM!</v>
      </c>
      <c r="I45" s="2" t="e">
        <f t="shared" si="2"/>
        <v>#NUM!</v>
      </c>
    </row>
    <row r="46" spans="5:9" x14ac:dyDescent="0.2">
      <c r="E46">
        <v>40</v>
      </c>
      <c r="F46">
        <f t="shared" si="0"/>
        <v>60</v>
      </c>
      <c r="H46" s="2" t="e">
        <f t="shared" si="1"/>
        <v>#NUM!</v>
      </c>
      <c r="I46" s="2" t="e">
        <f t="shared" si="2"/>
        <v>#NUM!</v>
      </c>
    </row>
    <row r="47" spans="5:9" x14ac:dyDescent="0.2">
      <c r="E47">
        <v>41</v>
      </c>
      <c r="F47">
        <f t="shared" si="0"/>
        <v>60</v>
      </c>
      <c r="H47" s="2" t="e">
        <f t="shared" si="1"/>
        <v>#NUM!</v>
      </c>
      <c r="I47" s="2" t="e">
        <f t="shared" si="2"/>
        <v>#NUM!</v>
      </c>
    </row>
    <row r="48" spans="5:9" x14ac:dyDescent="0.2">
      <c r="E48">
        <v>42</v>
      </c>
      <c r="F48">
        <f t="shared" si="0"/>
        <v>60</v>
      </c>
      <c r="H48" s="2" t="e">
        <f t="shared" si="1"/>
        <v>#NUM!</v>
      </c>
      <c r="I48" s="2" t="e">
        <f t="shared" si="2"/>
        <v>#NUM!</v>
      </c>
    </row>
    <row r="49" spans="5:9" x14ac:dyDescent="0.2">
      <c r="E49">
        <v>43</v>
      </c>
      <c r="F49">
        <f t="shared" si="0"/>
        <v>60</v>
      </c>
      <c r="H49" s="2" t="e">
        <f t="shared" si="1"/>
        <v>#NUM!</v>
      </c>
      <c r="I49" s="2" t="e">
        <f t="shared" si="2"/>
        <v>#NUM!</v>
      </c>
    </row>
    <row r="50" spans="5:9" x14ac:dyDescent="0.2">
      <c r="E50">
        <v>44</v>
      </c>
      <c r="F50">
        <f t="shared" si="0"/>
        <v>60</v>
      </c>
      <c r="H50" s="2" t="e">
        <f t="shared" si="1"/>
        <v>#NUM!</v>
      </c>
      <c r="I50" s="2" t="e">
        <f t="shared" si="2"/>
        <v>#NUM!</v>
      </c>
    </row>
    <row r="51" spans="5:9" x14ac:dyDescent="0.2">
      <c r="E51">
        <v>45</v>
      </c>
      <c r="F51">
        <f t="shared" si="0"/>
        <v>60</v>
      </c>
      <c r="H51" s="2" t="e">
        <f t="shared" si="1"/>
        <v>#NUM!</v>
      </c>
      <c r="I51" s="2" t="e">
        <f t="shared" si="2"/>
        <v>#NUM!</v>
      </c>
    </row>
    <row r="52" spans="5:9" x14ac:dyDescent="0.2">
      <c r="E52">
        <v>46</v>
      </c>
      <c r="F52">
        <f t="shared" si="0"/>
        <v>60</v>
      </c>
      <c r="H52" s="2" t="e">
        <f t="shared" si="1"/>
        <v>#NUM!</v>
      </c>
      <c r="I52" s="2" t="e">
        <f t="shared" si="2"/>
        <v>#NUM!</v>
      </c>
    </row>
    <row r="53" spans="5:9" x14ac:dyDescent="0.2">
      <c r="E53">
        <v>47</v>
      </c>
      <c r="F53">
        <f t="shared" si="0"/>
        <v>60</v>
      </c>
      <c r="H53" s="2" t="e">
        <f t="shared" si="1"/>
        <v>#NUM!</v>
      </c>
      <c r="I53" s="2" t="e">
        <f t="shared" si="2"/>
        <v>#NUM!</v>
      </c>
    </row>
    <row r="54" spans="5:9" x14ac:dyDescent="0.2">
      <c r="E54">
        <v>48</v>
      </c>
      <c r="F54">
        <f t="shared" si="0"/>
        <v>60</v>
      </c>
      <c r="H54" s="2" t="e">
        <f t="shared" si="1"/>
        <v>#NUM!</v>
      </c>
      <c r="I54" s="2" t="e">
        <f t="shared" si="2"/>
        <v>#NUM!</v>
      </c>
    </row>
    <row r="55" spans="5:9" x14ac:dyDescent="0.2">
      <c r="E55">
        <v>49</v>
      </c>
      <c r="F55">
        <f t="shared" si="0"/>
        <v>60</v>
      </c>
      <c r="H55" s="2" t="e">
        <f t="shared" si="1"/>
        <v>#NUM!</v>
      </c>
      <c r="I55" s="2" t="e">
        <f t="shared" si="2"/>
        <v>#NUM!</v>
      </c>
    </row>
    <row r="56" spans="5:9" x14ac:dyDescent="0.2">
      <c r="E56">
        <v>50</v>
      </c>
      <c r="F56">
        <f t="shared" si="0"/>
        <v>60</v>
      </c>
      <c r="H56" s="2" t="e">
        <f t="shared" si="1"/>
        <v>#NUM!</v>
      </c>
      <c r="I56" s="2" t="e">
        <f t="shared" si="2"/>
        <v>#NUM!</v>
      </c>
    </row>
    <row r="57" spans="5:9" x14ac:dyDescent="0.2">
      <c r="E57">
        <v>51</v>
      </c>
      <c r="F57">
        <f t="shared" si="0"/>
        <v>60</v>
      </c>
      <c r="H57" s="2" t="e">
        <f t="shared" si="1"/>
        <v>#NUM!</v>
      </c>
      <c r="I57" s="2" t="e">
        <f t="shared" si="2"/>
        <v>#NUM!</v>
      </c>
    </row>
    <row r="58" spans="5:9" x14ac:dyDescent="0.2">
      <c r="E58">
        <v>52</v>
      </c>
      <c r="F58">
        <f t="shared" si="0"/>
        <v>60</v>
      </c>
      <c r="H58" s="2" t="e">
        <f t="shared" si="1"/>
        <v>#NUM!</v>
      </c>
      <c r="I58" s="2" t="e">
        <f t="shared" si="2"/>
        <v>#NUM!</v>
      </c>
    </row>
    <row r="59" spans="5:9" x14ac:dyDescent="0.2">
      <c r="E59">
        <v>53</v>
      </c>
      <c r="F59">
        <f t="shared" si="0"/>
        <v>60</v>
      </c>
      <c r="H59" s="2" t="e">
        <f t="shared" si="1"/>
        <v>#NUM!</v>
      </c>
      <c r="I59" s="2" t="e">
        <f t="shared" si="2"/>
        <v>#NUM!</v>
      </c>
    </row>
    <row r="60" spans="5:9" x14ac:dyDescent="0.2">
      <c r="E60">
        <v>54</v>
      </c>
      <c r="F60">
        <f t="shared" si="0"/>
        <v>60</v>
      </c>
      <c r="H60" s="2" t="e">
        <f t="shared" si="1"/>
        <v>#NUM!</v>
      </c>
      <c r="I60" s="2" t="e">
        <f t="shared" si="2"/>
        <v>#NUM!</v>
      </c>
    </row>
    <row r="61" spans="5:9" x14ac:dyDescent="0.2">
      <c r="E61">
        <v>55</v>
      </c>
      <c r="F61">
        <f t="shared" si="0"/>
        <v>60</v>
      </c>
      <c r="H61" s="2" t="e">
        <f t="shared" si="1"/>
        <v>#NUM!</v>
      </c>
      <c r="I61" s="2" t="e">
        <f t="shared" si="2"/>
        <v>#NUM!</v>
      </c>
    </row>
    <row r="62" spans="5:9" x14ac:dyDescent="0.2">
      <c r="E62">
        <v>56</v>
      </c>
      <c r="F62">
        <f t="shared" si="0"/>
        <v>60</v>
      </c>
      <c r="H62" s="2" t="e">
        <f t="shared" si="1"/>
        <v>#NUM!</v>
      </c>
      <c r="I62" s="2" t="e">
        <f t="shared" si="2"/>
        <v>#NUM!</v>
      </c>
    </row>
    <row r="63" spans="5:9" x14ac:dyDescent="0.2">
      <c r="E63">
        <v>57</v>
      </c>
      <c r="F63">
        <f t="shared" si="0"/>
        <v>60</v>
      </c>
      <c r="H63" s="2" t="e">
        <f t="shared" si="1"/>
        <v>#NUM!</v>
      </c>
      <c r="I63" s="2" t="e">
        <f t="shared" si="2"/>
        <v>#NUM!</v>
      </c>
    </row>
    <row r="64" spans="5:9" x14ac:dyDescent="0.2">
      <c r="E64">
        <v>58</v>
      </c>
      <c r="F64">
        <f t="shared" si="0"/>
        <v>60</v>
      </c>
      <c r="H64" s="2" t="e">
        <f t="shared" si="1"/>
        <v>#NUM!</v>
      </c>
      <c r="I64" s="2" t="e">
        <f t="shared" si="2"/>
        <v>#NUM!</v>
      </c>
    </row>
    <row r="65" spans="5:9" x14ac:dyDescent="0.2">
      <c r="E65">
        <v>59</v>
      </c>
      <c r="F65">
        <f t="shared" si="0"/>
        <v>60</v>
      </c>
      <c r="H65" s="2" t="e">
        <f t="shared" si="1"/>
        <v>#NUM!</v>
      </c>
      <c r="I65" s="2" t="e">
        <f t="shared" si="2"/>
        <v>#NUM!</v>
      </c>
    </row>
    <row r="66" spans="5:9" x14ac:dyDescent="0.2">
      <c r="E66">
        <v>60</v>
      </c>
      <c r="F66">
        <f t="shared" si="0"/>
        <v>60</v>
      </c>
      <c r="H66" s="2" t="e">
        <f t="shared" si="1"/>
        <v>#NUM!</v>
      </c>
      <c r="I66" s="2" t="e">
        <f t="shared" si="2"/>
        <v>#NUM!</v>
      </c>
    </row>
    <row r="67" spans="5:9" x14ac:dyDescent="0.2">
      <c r="E67">
        <v>61</v>
      </c>
      <c r="F67">
        <f t="shared" si="0"/>
        <v>60</v>
      </c>
      <c r="H67" s="2" t="e">
        <f t="shared" si="1"/>
        <v>#NUM!</v>
      </c>
      <c r="I67" s="2" t="e">
        <f t="shared" si="2"/>
        <v>#NUM!</v>
      </c>
    </row>
    <row r="68" spans="5:9" x14ac:dyDescent="0.2">
      <c r="E68">
        <v>62</v>
      </c>
      <c r="F68">
        <f t="shared" si="0"/>
        <v>60</v>
      </c>
      <c r="H68" s="2" t="e">
        <f t="shared" si="1"/>
        <v>#NUM!</v>
      </c>
      <c r="I68" s="2" t="e">
        <f t="shared" si="2"/>
        <v>#NUM!</v>
      </c>
    </row>
    <row r="69" spans="5:9" x14ac:dyDescent="0.2">
      <c r="E69">
        <v>63</v>
      </c>
      <c r="F69">
        <f t="shared" si="0"/>
        <v>60</v>
      </c>
      <c r="H69" s="2" t="e">
        <f t="shared" si="1"/>
        <v>#NUM!</v>
      </c>
      <c r="I69" s="2" t="e">
        <f t="shared" si="2"/>
        <v>#NUM!</v>
      </c>
    </row>
    <row r="70" spans="5:9" x14ac:dyDescent="0.2">
      <c r="E70">
        <v>64</v>
      </c>
      <c r="F70">
        <f t="shared" si="0"/>
        <v>60</v>
      </c>
      <c r="H70" s="2" t="e">
        <f t="shared" si="1"/>
        <v>#NUM!</v>
      </c>
      <c r="I70" s="2" t="e">
        <f t="shared" si="2"/>
        <v>#NUM!</v>
      </c>
    </row>
    <row r="71" spans="5:9" x14ac:dyDescent="0.2">
      <c r="E71">
        <v>65</v>
      </c>
      <c r="F71">
        <f t="shared" si="0"/>
        <v>60</v>
      </c>
      <c r="H71" s="2" t="e">
        <f t="shared" si="1"/>
        <v>#NUM!</v>
      </c>
      <c r="I71" s="2" t="e">
        <f t="shared" si="2"/>
        <v>#NUM!</v>
      </c>
    </row>
    <row r="72" spans="5:9" x14ac:dyDescent="0.2">
      <c r="E72">
        <v>66</v>
      </c>
      <c r="F72">
        <f t="shared" ref="F72:F83" si="3">F71</f>
        <v>60</v>
      </c>
      <c r="H72" s="2" t="e">
        <f t="shared" ref="H72:H83" si="4">IPMT($G$2/$G$3, E72,$G$4*$G$3, $C$3)</f>
        <v>#NUM!</v>
      </c>
      <c r="I72" s="2" t="e">
        <f t="shared" ref="I72:I83" si="5">PPMT($G$2/$G$3, E72, $G$4*$G$3, $C$3)</f>
        <v>#NUM!</v>
      </c>
    </row>
    <row r="73" spans="5:9" x14ac:dyDescent="0.2">
      <c r="E73">
        <v>67</v>
      </c>
      <c r="F73">
        <f t="shared" si="3"/>
        <v>60</v>
      </c>
      <c r="H73" s="2" t="e">
        <f t="shared" si="4"/>
        <v>#NUM!</v>
      </c>
      <c r="I73" s="2" t="e">
        <f t="shared" si="5"/>
        <v>#NUM!</v>
      </c>
    </row>
    <row r="74" spans="5:9" x14ac:dyDescent="0.2">
      <c r="E74">
        <v>68</v>
      </c>
      <c r="F74">
        <f t="shared" si="3"/>
        <v>60</v>
      </c>
      <c r="H74" s="2" t="e">
        <f t="shared" si="4"/>
        <v>#NUM!</v>
      </c>
      <c r="I74" s="2" t="e">
        <f t="shared" si="5"/>
        <v>#NUM!</v>
      </c>
    </row>
    <row r="75" spans="5:9" x14ac:dyDescent="0.2">
      <c r="E75">
        <v>69</v>
      </c>
      <c r="F75">
        <f t="shared" si="3"/>
        <v>60</v>
      </c>
      <c r="H75" s="2" t="e">
        <f t="shared" si="4"/>
        <v>#NUM!</v>
      </c>
      <c r="I75" s="2" t="e">
        <f t="shared" si="5"/>
        <v>#NUM!</v>
      </c>
    </row>
    <row r="76" spans="5:9" x14ac:dyDescent="0.2">
      <c r="E76">
        <v>70</v>
      </c>
      <c r="F76">
        <f t="shared" si="3"/>
        <v>60</v>
      </c>
      <c r="H76" s="2" t="e">
        <f t="shared" si="4"/>
        <v>#NUM!</v>
      </c>
      <c r="I76" s="2" t="e">
        <f t="shared" si="5"/>
        <v>#NUM!</v>
      </c>
    </row>
    <row r="77" spans="5:9" x14ac:dyDescent="0.2">
      <c r="E77">
        <v>71</v>
      </c>
      <c r="F77">
        <f t="shared" si="3"/>
        <v>60</v>
      </c>
      <c r="H77" s="2" t="e">
        <f t="shared" si="4"/>
        <v>#NUM!</v>
      </c>
      <c r="I77" s="2" t="e">
        <f t="shared" si="5"/>
        <v>#NUM!</v>
      </c>
    </row>
    <row r="78" spans="5:9" x14ac:dyDescent="0.2">
      <c r="E78">
        <v>72</v>
      </c>
      <c r="F78">
        <f t="shared" si="3"/>
        <v>60</v>
      </c>
      <c r="H78" s="2" t="e">
        <f t="shared" si="4"/>
        <v>#NUM!</v>
      </c>
      <c r="I78" s="2" t="e">
        <f t="shared" si="5"/>
        <v>#NUM!</v>
      </c>
    </row>
    <row r="79" spans="5:9" x14ac:dyDescent="0.2">
      <c r="E79">
        <v>73</v>
      </c>
      <c r="F79">
        <f t="shared" si="3"/>
        <v>60</v>
      </c>
      <c r="H79" s="2" t="e">
        <f t="shared" si="4"/>
        <v>#NUM!</v>
      </c>
      <c r="I79" s="2" t="e">
        <f t="shared" si="5"/>
        <v>#NUM!</v>
      </c>
    </row>
    <row r="80" spans="5:9" x14ac:dyDescent="0.2">
      <c r="E80">
        <v>74</v>
      </c>
      <c r="F80">
        <f t="shared" si="3"/>
        <v>60</v>
      </c>
      <c r="H80" s="2" t="e">
        <f t="shared" si="4"/>
        <v>#NUM!</v>
      </c>
      <c r="I80" s="2" t="e">
        <f t="shared" si="5"/>
        <v>#NUM!</v>
      </c>
    </row>
    <row r="81" spans="5:9" x14ac:dyDescent="0.2">
      <c r="E81">
        <v>75</v>
      </c>
      <c r="F81">
        <f t="shared" si="3"/>
        <v>60</v>
      </c>
      <c r="H81" s="2" t="e">
        <f t="shared" si="4"/>
        <v>#NUM!</v>
      </c>
      <c r="I81" s="2" t="e">
        <f t="shared" si="5"/>
        <v>#NUM!</v>
      </c>
    </row>
    <row r="82" spans="5:9" x14ac:dyDescent="0.2">
      <c r="E82">
        <v>76</v>
      </c>
      <c r="F82">
        <f t="shared" si="3"/>
        <v>60</v>
      </c>
      <c r="H82" s="2" t="e">
        <f t="shared" si="4"/>
        <v>#NUM!</v>
      </c>
      <c r="I82" s="2" t="e">
        <f t="shared" si="5"/>
        <v>#NUM!</v>
      </c>
    </row>
    <row r="83" spans="5:9" x14ac:dyDescent="0.2">
      <c r="E83">
        <v>77</v>
      </c>
      <c r="F83">
        <f t="shared" si="3"/>
        <v>60</v>
      </c>
      <c r="H83" s="2" t="e">
        <f t="shared" si="4"/>
        <v>#NUM!</v>
      </c>
      <c r="I83" s="2" t="e">
        <f t="shared" si="5"/>
        <v>#NUM!</v>
      </c>
    </row>
    <row r="84" spans="5:9" x14ac:dyDescent="0.2">
      <c r="E84">
        <v>78</v>
      </c>
    </row>
    <row r="85" spans="5:9" x14ac:dyDescent="0.2">
      <c r="E85">
        <v>79</v>
      </c>
    </row>
    <row r="86" spans="5:9" x14ac:dyDescent="0.2">
      <c r="E86">
        <v>80</v>
      </c>
    </row>
    <row r="87" spans="5:9" x14ac:dyDescent="0.2">
      <c r="E87">
        <v>81</v>
      </c>
    </row>
    <row r="88" spans="5:9" x14ac:dyDescent="0.2">
      <c r="E88">
        <v>82</v>
      </c>
    </row>
    <row r="89" spans="5:9" x14ac:dyDescent="0.2">
      <c r="E89">
        <v>83</v>
      </c>
    </row>
    <row r="90" spans="5:9" x14ac:dyDescent="0.2">
      <c r="E90">
        <v>84</v>
      </c>
    </row>
    <row r="91" spans="5:9" x14ac:dyDescent="0.2">
      <c r="E91">
        <v>85</v>
      </c>
    </row>
    <row r="92" spans="5:9" x14ac:dyDescent="0.2">
      <c r="E92">
        <v>86</v>
      </c>
    </row>
    <row r="93" spans="5:9" x14ac:dyDescent="0.2">
      <c r="E93">
        <v>87</v>
      </c>
    </row>
    <row r="94" spans="5:9" x14ac:dyDescent="0.2">
      <c r="E94">
        <v>88</v>
      </c>
    </row>
    <row r="95" spans="5:9" x14ac:dyDescent="0.2">
      <c r="E95">
        <v>89</v>
      </c>
    </row>
    <row r="96" spans="5:9" x14ac:dyDescent="0.2">
      <c r="E96">
        <v>90</v>
      </c>
    </row>
    <row r="97" spans="5:5" x14ac:dyDescent="0.2">
      <c r="E97">
        <v>91</v>
      </c>
    </row>
    <row r="98" spans="5:5" x14ac:dyDescent="0.2">
      <c r="E98">
        <v>92</v>
      </c>
    </row>
    <row r="99" spans="5:5" x14ac:dyDescent="0.2">
      <c r="E99">
        <v>93</v>
      </c>
    </row>
    <row r="100" spans="5:5" x14ac:dyDescent="0.2">
      <c r="E100">
        <v>94</v>
      </c>
    </row>
    <row r="101" spans="5:5" x14ac:dyDescent="0.2">
      <c r="E101">
        <v>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A8F4A-578C-0E43-B2A8-DC380F372D85}">
  <dimension ref="B3:H17"/>
  <sheetViews>
    <sheetView topLeftCell="A3" zoomScale="190" zoomScaleNormal="190" workbookViewId="0">
      <selection activeCell="C3" sqref="C3:D10"/>
    </sheetView>
  </sheetViews>
  <sheetFormatPr baseColWidth="10" defaultRowHeight="16" x14ac:dyDescent="0.2"/>
  <cols>
    <col min="3" max="3" width="20.83203125" bestFit="1" customWidth="1"/>
    <col min="4" max="4" width="19.83203125" bestFit="1" customWidth="1"/>
    <col min="6" max="6" width="20.83203125" bestFit="1" customWidth="1"/>
  </cols>
  <sheetData>
    <row r="3" spans="2:8" x14ac:dyDescent="0.2">
      <c r="C3" s="7" t="s">
        <v>11</v>
      </c>
      <c r="D3" s="7" t="s">
        <v>12</v>
      </c>
      <c r="E3" t="s">
        <v>15</v>
      </c>
      <c r="F3" t="s">
        <v>21</v>
      </c>
      <c r="G3" t="s">
        <v>17</v>
      </c>
      <c r="H3" t="s">
        <v>18</v>
      </c>
    </row>
    <row r="4" spans="2:8" x14ac:dyDescent="0.2">
      <c r="B4">
        <v>0</v>
      </c>
      <c r="C4" s="6">
        <v>-1000</v>
      </c>
      <c r="D4" s="6">
        <v>-1000</v>
      </c>
      <c r="E4">
        <f>C4/(1.1)^B4</f>
        <v>-1000</v>
      </c>
      <c r="F4">
        <f>D4-C4</f>
        <v>0</v>
      </c>
    </row>
    <row r="5" spans="2:8" x14ac:dyDescent="0.2">
      <c r="B5">
        <v>1</v>
      </c>
      <c r="C5" s="6">
        <v>500</v>
      </c>
      <c r="D5" s="6">
        <v>100</v>
      </c>
      <c r="E5">
        <f>C5/(1.1)^B5</f>
        <v>454.5454545454545</v>
      </c>
      <c r="F5">
        <f t="shared" ref="F5:F8" si="0">D5-C5</f>
        <v>-400</v>
      </c>
    </row>
    <row r="6" spans="2:8" x14ac:dyDescent="0.2">
      <c r="B6">
        <v>2</v>
      </c>
      <c r="C6" s="6">
        <v>400</v>
      </c>
      <c r="D6" s="6">
        <v>300</v>
      </c>
      <c r="E6">
        <f t="shared" ref="E6:E8" si="1">C6/(1.1)^B6</f>
        <v>330.57851239669418</v>
      </c>
      <c r="F6">
        <f t="shared" si="0"/>
        <v>-100</v>
      </c>
    </row>
    <row r="7" spans="2:8" x14ac:dyDescent="0.2">
      <c r="B7">
        <v>3</v>
      </c>
      <c r="C7" s="6">
        <v>300</v>
      </c>
      <c r="D7" s="6">
        <v>400</v>
      </c>
      <c r="E7">
        <f t="shared" si="1"/>
        <v>225.39444027047327</v>
      </c>
      <c r="F7">
        <f t="shared" si="0"/>
        <v>100</v>
      </c>
    </row>
    <row r="8" spans="2:8" x14ac:dyDescent="0.2">
      <c r="B8">
        <v>4</v>
      </c>
      <c r="C8" s="6">
        <v>100</v>
      </c>
      <c r="D8" s="6">
        <v>600</v>
      </c>
      <c r="E8">
        <f t="shared" si="1"/>
        <v>68.301345536507057</v>
      </c>
      <c r="F8">
        <f t="shared" si="0"/>
        <v>500</v>
      </c>
    </row>
    <row r="9" spans="2:8" x14ac:dyDescent="0.2">
      <c r="B9" s="9" t="s">
        <v>13</v>
      </c>
      <c r="C9" s="10">
        <f>NPV(F11, C5:C8)+C4</f>
        <v>134.40465911913111</v>
      </c>
      <c r="D9" s="10">
        <f>NPV(F11, D5:D8)+D4</f>
        <v>134.40465911947581</v>
      </c>
      <c r="E9">
        <f>SUM(E4:E8)</f>
        <v>78.819752749129009</v>
      </c>
    </row>
    <row r="10" spans="2:8" ht="17" thickBot="1" x14ac:dyDescent="0.25">
      <c r="B10" s="5" t="s">
        <v>16</v>
      </c>
      <c r="C10" s="11">
        <f>IRR(C4:C8, 7%)</f>
        <v>0.14488844278585589</v>
      </c>
      <c r="D10" s="11">
        <f>IRR(D4:D8)</f>
        <v>0.11790555626093946</v>
      </c>
    </row>
    <row r="11" spans="2:8" ht="17" thickTop="1" x14ac:dyDescent="0.2">
      <c r="E11" t="s">
        <v>22</v>
      </c>
      <c r="F11" s="13">
        <f>IRR(F4:F8)</f>
        <v>7.1672799779938456E-2</v>
      </c>
    </row>
    <row r="15" spans="2:8" x14ac:dyDescent="0.2">
      <c r="E15" s="6" t="s">
        <v>16</v>
      </c>
      <c r="F15" t="s">
        <v>13</v>
      </c>
    </row>
    <row r="16" spans="2:8" x14ac:dyDescent="0.2">
      <c r="B16" t="s">
        <v>19</v>
      </c>
      <c r="C16">
        <v>-1000</v>
      </c>
      <c r="D16">
        <v>1500</v>
      </c>
      <c r="E16" s="4">
        <f>IRR(C16:D16)</f>
        <v>0.49999999999999978</v>
      </c>
      <c r="F16" s="12">
        <f>NPV(10%, D16)+C16</f>
        <v>363.63636363636351</v>
      </c>
    </row>
    <row r="17" spans="2:6" x14ac:dyDescent="0.2">
      <c r="B17" t="s">
        <v>20</v>
      </c>
      <c r="C17">
        <v>1000</v>
      </c>
      <c r="D17">
        <v>-1500</v>
      </c>
      <c r="E17" s="4">
        <f>IRR(C17:D17)</f>
        <v>0.49999999999999978</v>
      </c>
      <c r="F17" s="12">
        <f>NPV(10%, D17)+C17</f>
        <v>-363.63636363636351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F7530-906D-E046-9B15-637F17FA46F5}">
  <dimension ref="C3:F12"/>
  <sheetViews>
    <sheetView tabSelected="1" zoomScale="190" zoomScaleNormal="190" workbookViewId="0">
      <selection activeCell="C5" sqref="C5"/>
    </sheetView>
  </sheetViews>
  <sheetFormatPr baseColWidth="10" defaultRowHeight="16" x14ac:dyDescent="0.2"/>
  <sheetData>
    <row r="3" spans="3:6" x14ac:dyDescent="0.2">
      <c r="C3" t="s">
        <v>33</v>
      </c>
      <c r="D3" s="7" t="s">
        <v>11</v>
      </c>
      <c r="E3" s="7" t="s">
        <v>33</v>
      </c>
      <c r="F3" s="7" t="s">
        <v>12</v>
      </c>
    </row>
    <row r="4" spans="3:6" x14ac:dyDescent="0.2">
      <c r="C4" s="15">
        <v>45753</v>
      </c>
      <c r="D4" s="6">
        <v>-1000</v>
      </c>
      <c r="E4" s="6"/>
      <c r="F4" s="6">
        <v>-1000</v>
      </c>
    </row>
    <row r="5" spans="3:6" x14ac:dyDescent="0.2">
      <c r="C5" s="15">
        <v>46240</v>
      </c>
      <c r="D5" s="6">
        <v>500</v>
      </c>
      <c r="E5" s="6"/>
      <c r="F5" s="6">
        <v>100</v>
      </c>
    </row>
    <row r="6" spans="3:6" x14ac:dyDescent="0.2">
      <c r="C6" s="15">
        <v>46483</v>
      </c>
      <c r="D6" s="6">
        <v>400</v>
      </c>
      <c r="E6" s="6"/>
      <c r="F6" s="6">
        <v>300</v>
      </c>
    </row>
    <row r="7" spans="3:6" x14ac:dyDescent="0.2">
      <c r="C7" s="15">
        <v>47093</v>
      </c>
      <c r="D7" s="6">
        <v>300</v>
      </c>
      <c r="E7" s="6"/>
      <c r="F7" s="6">
        <v>400</v>
      </c>
    </row>
    <row r="8" spans="3:6" x14ac:dyDescent="0.2">
      <c r="C8" s="15">
        <v>47214</v>
      </c>
      <c r="D8" s="6">
        <v>100</v>
      </c>
      <c r="E8" s="6"/>
      <c r="F8" s="6">
        <v>600</v>
      </c>
    </row>
    <row r="9" spans="3:6" x14ac:dyDescent="0.2">
      <c r="D9" s="10">
        <f>NPV(10%, D5:D8)+D4</f>
        <v>78.819752749129066</v>
      </c>
      <c r="E9" s="10"/>
      <c r="F9" s="10">
        <f>NPV(10%, F5:F8)+F4</f>
        <v>49.176968786284988</v>
      </c>
    </row>
    <row r="10" spans="3:6" ht="17" thickBot="1" x14ac:dyDescent="0.25">
      <c r="D10" s="11">
        <f>IRR(D4:D8, 7%)</f>
        <v>0.14488844278585589</v>
      </c>
      <c r="E10" s="11"/>
      <c r="F10" s="11">
        <f>IRR(F4:F8)</f>
        <v>0.11790555626093946</v>
      </c>
    </row>
    <row r="11" spans="3:6" ht="17" thickTop="1" x14ac:dyDescent="0.2">
      <c r="C11" t="s">
        <v>34</v>
      </c>
      <c r="D11">
        <f>XNPV(10%, D4:D8, C4:C8)</f>
        <v>50.581531084320304</v>
      </c>
    </row>
    <row r="12" spans="3:6" x14ac:dyDescent="0.2">
      <c r="C12" t="s">
        <v>35</v>
      </c>
      <c r="D12" s="16">
        <f>XIRR(D4:D8, C4:C8)</f>
        <v>0.12522291541099548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6EB59-8E8A-6E4A-B0C7-8E8389F505E3}">
  <dimension ref="B2:G23"/>
  <sheetViews>
    <sheetView topLeftCell="A6" zoomScale="160" zoomScaleNormal="160" workbookViewId="0">
      <selection activeCell="C13" sqref="C13"/>
    </sheetView>
  </sheetViews>
  <sheetFormatPr baseColWidth="10" defaultRowHeight="16" x14ac:dyDescent="0.2"/>
  <cols>
    <col min="4" max="4" width="17.33203125" bestFit="1" customWidth="1"/>
    <col min="5" max="5" width="13.1640625" bestFit="1" customWidth="1"/>
  </cols>
  <sheetData>
    <row r="2" spans="2:7" x14ac:dyDescent="0.2">
      <c r="D2" s="4">
        <v>7.0000000000000007E-2</v>
      </c>
      <c r="E2" s="4">
        <v>0.1</v>
      </c>
    </row>
    <row r="4" spans="2:7" x14ac:dyDescent="0.2">
      <c r="D4" t="s">
        <v>26</v>
      </c>
      <c r="E4" t="s">
        <v>17</v>
      </c>
      <c r="F4" t="s">
        <v>29</v>
      </c>
      <c r="G4" t="s">
        <v>28</v>
      </c>
    </row>
    <row r="5" spans="2:7" x14ac:dyDescent="0.2">
      <c r="C5" t="s">
        <v>23</v>
      </c>
      <c r="D5" t="s">
        <v>24</v>
      </c>
      <c r="E5" t="s">
        <v>25</v>
      </c>
    </row>
    <row r="6" spans="2:7" x14ac:dyDescent="0.2">
      <c r="B6" t="s">
        <v>14</v>
      </c>
      <c r="C6">
        <v>-1000</v>
      </c>
      <c r="E6">
        <v>-1000</v>
      </c>
      <c r="G6">
        <f>E6</f>
        <v>-1000</v>
      </c>
    </row>
    <row r="7" spans="2:7" x14ac:dyDescent="0.2">
      <c r="C7">
        <v>500</v>
      </c>
      <c r="D7">
        <v>500</v>
      </c>
      <c r="F7" s="2">
        <f>D7*(1+D2)^4</f>
        <v>655.39800500000001</v>
      </c>
    </row>
    <row r="8" spans="2:7" x14ac:dyDescent="0.2">
      <c r="C8">
        <v>700</v>
      </c>
      <c r="D8">
        <v>700</v>
      </c>
      <c r="F8">
        <f>D8*(1+D2)^3</f>
        <v>857.53010000000006</v>
      </c>
    </row>
    <row r="9" spans="2:7" x14ac:dyDescent="0.2">
      <c r="C9">
        <v>-300</v>
      </c>
      <c r="E9">
        <v>-300</v>
      </c>
      <c r="G9">
        <f>E9/(1+E2)^3</f>
        <v>-225.39444027047327</v>
      </c>
    </row>
    <row r="10" spans="2:7" x14ac:dyDescent="0.2">
      <c r="C10">
        <v>500</v>
      </c>
      <c r="D10">
        <v>500</v>
      </c>
      <c r="F10">
        <f>D10*(1+D2)^1</f>
        <v>535</v>
      </c>
    </row>
    <row r="11" spans="2:7" x14ac:dyDescent="0.2">
      <c r="B11" t="s">
        <v>27</v>
      </c>
      <c r="C11">
        <v>400</v>
      </c>
      <c r="D11">
        <v>400</v>
      </c>
      <c r="F11">
        <f>D11</f>
        <v>400</v>
      </c>
    </row>
    <row r="12" spans="2:7" x14ac:dyDescent="0.2">
      <c r="B12" t="s">
        <v>16</v>
      </c>
      <c r="C12" s="4">
        <f>IRR(C6:C11)</f>
        <v>0.26684595740275663</v>
      </c>
      <c r="E12" t="s">
        <v>30</v>
      </c>
      <c r="F12">
        <f>SUM(F6:F11)</f>
        <v>2447.928105</v>
      </c>
      <c r="G12">
        <f>SUM(G6:G11)</f>
        <v>-1225.3944402704733</v>
      </c>
    </row>
    <row r="13" spans="2:7" ht="17" thickBot="1" x14ac:dyDescent="0.25">
      <c r="B13" s="5" t="s">
        <v>32</v>
      </c>
      <c r="C13" s="8">
        <f>MIRR(C6:C11, 10%, 9%)</f>
        <v>0.15851465470086201</v>
      </c>
      <c r="F13" t="s">
        <v>27</v>
      </c>
      <c r="G13" t="s">
        <v>14</v>
      </c>
    </row>
    <row r="14" spans="2:7" ht="17" thickTop="1" x14ac:dyDescent="0.2"/>
    <row r="15" spans="2:7" x14ac:dyDescent="0.2">
      <c r="F15" t="s">
        <v>31</v>
      </c>
    </row>
    <row r="16" spans="2:7" x14ac:dyDescent="0.2">
      <c r="E16" t="s">
        <v>14</v>
      </c>
      <c r="F16">
        <f>G12</f>
        <v>-1225.3944402704733</v>
      </c>
    </row>
    <row r="17" spans="5:6" x14ac:dyDescent="0.2">
      <c r="F17">
        <v>0</v>
      </c>
    </row>
    <row r="18" spans="5:6" x14ac:dyDescent="0.2">
      <c r="F18">
        <v>0</v>
      </c>
    </row>
    <row r="19" spans="5:6" x14ac:dyDescent="0.2">
      <c r="F19">
        <v>0</v>
      </c>
    </row>
    <row r="20" spans="5:6" x14ac:dyDescent="0.2">
      <c r="F20">
        <v>0</v>
      </c>
    </row>
    <row r="21" spans="5:6" x14ac:dyDescent="0.2">
      <c r="E21" t="s">
        <v>27</v>
      </c>
      <c r="F21">
        <f>F12</f>
        <v>2447.928105</v>
      </c>
    </row>
    <row r="22" spans="5:6" ht="17" thickBot="1" x14ac:dyDescent="0.25">
      <c r="E22" s="5" t="s">
        <v>32</v>
      </c>
      <c r="F22" s="14">
        <f>IRR(F16:F21)</f>
        <v>0.14843005741979565</v>
      </c>
    </row>
    <row r="23" spans="5:6" ht="17" thickTop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Shameem Jawed</dc:creator>
  <cp:lastModifiedBy>Mohammad Shameem Jawed</cp:lastModifiedBy>
  <dcterms:created xsi:type="dcterms:W3CDTF">2025-03-30T07:15:01Z</dcterms:created>
  <dcterms:modified xsi:type="dcterms:W3CDTF">2025-04-06T06:55:13Z</dcterms:modified>
</cp:coreProperties>
</file>