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fstanywhere-my.sharepoint.com/personal/saikrishna_mannepalli_fst_com/Documents/Desktop/2025/IIM-V/"/>
    </mc:Choice>
  </mc:AlternateContent>
  <xr:revisionPtr revIDLastSave="48" documentId="8_{C60FD814-1E39-439D-A846-B941051D938D}" xr6:coauthVersionLast="47" xr6:coauthVersionMax="47" xr10:uidLastSave="{09A58AB2-FBFD-4710-B50B-74B94404ACE7}"/>
  <bookViews>
    <workbookView xWindow="-110" yWindow="-110" windowWidth="19420" windowHeight="10300" xr2:uid="{7D8B6AF3-010A-42C0-B4BD-9986ADAF42D8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1" l="1"/>
  <c r="B13" i="1" s="1"/>
  <c r="C17" i="1"/>
  <c r="D17" i="1"/>
  <c r="B17" i="1"/>
  <c r="D16" i="1"/>
  <c r="C16" i="1"/>
  <c r="D14" i="1"/>
  <c r="C14" i="1"/>
  <c r="D12" i="1"/>
  <c r="C12" i="1"/>
  <c r="D10" i="1"/>
  <c r="D19" i="1" s="1"/>
  <c r="C10" i="1"/>
  <c r="C19" i="1" s="1"/>
  <c r="B16" i="1"/>
  <c r="B14" i="1"/>
  <c r="B10" i="1"/>
  <c r="B19" i="1" s="1"/>
  <c r="B15" i="1" l="1"/>
  <c r="B18" i="1" s="1"/>
  <c r="B20" i="1" s="1"/>
  <c r="C15" i="1"/>
  <c r="C18" i="1" s="1"/>
  <c r="D15" i="1"/>
  <c r="B27" i="1" l="1"/>
  <c r="B28" i="1"/>
  <c r="B26" i="1"/>
  <c r="B25" i="1"/>
  <c r="C20" i="1"/>
  <c r="D18" i="1"/>
  <c r="D20" i="1" s="1"/>
  <c r="C27" i="1" l="1"/>
  <c r="C28" i="1"/>
  <c r="C26" i="1"/>
  <c r="C25" i="1"/>
  <c r="D28" i="1"/>
  <c r="D26" i="1"/>
  <c r="D25" i="1"/>
  <c r="D27" i="1"/>
  <c r="E27" i="1" s="1"/>
  <c r="E25" i="1" l="1"/>
  <c r="E26" i="1"/>
  <c r="E28" i="1"/>
</calcChain>
</file>

<file path=xl/sharedStrings.xml><?xml version="1.0" encoding="utf-8"?>
<sst xmlns="http://schemas.openxmlformats.org/spreadsheetml/2006/main" count="38" uniqueCount="38">
  <si>
    <t>Operational metric</t>
  </si>
  <si>
    <t>In-House (Pune)</t>
  </si>
  <si>
    <t>Assembly Outsourced (Vietnam)</t>
  </si>
  <si>
    <t>Full Supply Chain Outsourced (Malaysia)</t>
  </si>
  <si>
    <t>Annual Fixed Cost (INR Cr)</t>
  </si>
  <si>
    <t>Variable Cost per Unit (INR)</t>
  </si>
  <si>
    <t>Average Lead Time (Days)</t>
  </si>
  <si>
    <t>Defect Rate (%)</t>
  </si>
  <si>
    <t>Maximum Monthly Capacity</t>
  </si>
  <si>
    <t>Inventory Holding Cost (%)</t>
  </si>
  <si>
    <t>Responsiveness (1-5 scale)</t>
  </si>
  <si>
    <t>Flexibility Score (1-5 scale)</t>
  </si>
  <si>
    <t>Assumptions</t>
  </si>
  <si>
    <t>Rework Cost</t>
  </si>
  <si>
    <t>Open Capacity</t>
  </si>
  <si>
    <t>Fixed Cost</t>
  </si>
  <si>
    <t>Fixed Cost per Production unit</t>
  </si>
  <si>
    <t>Variable cost  per unit</t>
  </si>
  <si>
    <t>rework cost</t>
  </si>
  <si>
    <t>ICC</t>
  </si>
  <si>
    <t>Unit cost</t>
  </si>
  <si>
    <t>Logitics cost</t>
  </si>
  <si>
    <t>Abhilasha</t>
  </si>
  <si>
    <t>Karthik</t>
  </si>
  <si>
    <t>Sai Krishna</t>
  </si>
  <si>
    <t>IH</t>
  </si>
  <si>
    <t>VI</t>
  </si>
  <si>
    <t>ML</t>
  </si>
  <si>
    <t>Total COGS</t>
  </si>
  <si>
    <t>50/20/30 (300/120/180K)</t>
  </si>
  <si>
    <t>50/30/20 (300/180/120K)</t>
  </si>
  <si>
    <t>40/20/40 (240/120/240k)</t>
  </si>
  <si>
    <t>100/0/0 (600/0/0K)</t>
  </si>
  <si>
    <t>Total Cost at Proportions (Volumes in K)</t>
  </si>
  <si>
    <t>The decision must be made in the next quarter as the company prepares to launch a new line of AI-integrated kitchen appliances by Q3.</t>
  </si>
  <si>
    <t>Rathika</t>
  </si>
  <si>
    <t>Production Feasibility (OEE-80%)</t>
  </si>
  <si>
    <t>Group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</si>
</sst>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6" formatCode="_(* #,##0_);_(* \(#,##0\);_(* &quot;-&quot;??_);_(@_)"/>
    <numFmt numFmtId="170" formatCode="0.0"/>
  </numFmts>
  <fonts count="5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1"/>
      <color theme="4" tint="-0.24997711111789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8999908444471571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0" fillId="0" borderId="1" xfId="0" applyBorder="1"/>
    <xf numFmtId="0" fontId="2" fillId="0" borderId="1" xfId="0" applyFont="1" applyBorder="1"/>
    <xf numFmtId="0" fontId="0" fillId="0" borderId="1" xfId="0" applyFill="1" applyBorder="1"/>
    <xf numFmtId="0" fontId="2" fillId="2" borderId="1" xfId="0" applyFont="1" applyFill="1" applyBorder="1"/>
    <xf numFmtId="0" fontId="2" fillId="0" borderId="2" xfId="0" applyFont="1" applyBorder="1"/>
    <xf numFmtId="2" fontId="2" fillId="0" borderId="0" xfId="0" applyNumberFormat="1" applyFont="1" applyBorder="1"/>
    <xf numFmtId="0" fontId="2" fillId="0" borderId="1" xfId="0" applyFont="1" applyFill="1" applyBorder="1"/>
    <xf numFmtId="0" fontId="0" fillId="0" borderId="0" xfId="0" applyAlignment="1">
      <alignment wrapText="1"/>
    </xf>
    <xf numFmtId="170" fontId="0" fillId="0" borderId="1" xfId="0" applyNumberFormat="1" applyBorder="1"/>
    <xf numFmtId="170" fontId="2" fillId="0" borderId="1" xfId="0" applyNumberFormat="1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66" fontId="0" fillId="0" borderId="1" xfId="1" applyNumberFormat="1" applyFont="1" applyBorder="1"/>
    <xf numFmtId="166" fontId="0" fillId="0" borderId="1" xfId="0" applyNumberFormat="1" applyBorder="1"/>
    <xf numFmtId="0" fontId="2" fillId="0" borderId="1" xfId="0" applyFont="1" applyFill="1" applyBorder="1" applyAlignment="1">
      <alignment vertical="center" wrapText="1"/>
    </xf>
    <xf numFmtId="170" fontId="2" fillId="0" borderId="0" xfId="0" applyNumberFormat="1" applyFont="1" applyBorder="1"/>
    <xf numFmtId="0" fontId="3" fillId="0" borderId="2" xfId="0" applyFont="1" applyBorder="1" applyAlignment="1">
      <alignment vertical="center"/>
    </xf>
    <xf numFmtId="166" fontId="2" fillId="2" borderId="1" xfId="1" applyNumberFormat="1" applyFont="1" applyFill="1" applyBorder="1"/>
    <xf numFmtId="166" fontId="2" fillId="2" borderId="1" xfId="0" applyNumberFormat="1" applyFont="1" applyFill="1" applyBorder="1"/>
    <xf numFmtId="0" fontId="0" fillId="0" borderId="0" xfId="0" applyFont="1"/>
    <xf numFmtId="0" fontId="4" fillId="3" borderId="2" xfId="0" applyFont="1" applyFill="1" applyBorder="1" applyAlignment="1">
      <alignment vertical="center" wrapText="1"/>
    </xf>
    <xf numFmtId="0" fontId="4" fillId="3" borderId="0" xfId="0" applyFont="1" applyFill="1"/>
    <xf numFmtId="0" fontId="2" fillId="3" borderId="1" xfId="0" applyFont="1" applyFill="1" applyBorder="1" applyAlignment="1">
      <alignment wrapText="1"/>
    </xf>
    <xf numFmtId="0" fontId="0" fillId="4" borderId="1" xfId="0" applyFill="1" applyBorder="1"/>
    <xf numFmtId="3" fontId="0" fillId="4" borderId="1" xfId="0" applyNumberFormat="1" applyFill="1" applyBorder="1"/>
    <xf numFmtId="0" fontId="0" fillId="4" borderId="1" xfId="0" applyFont="1" applyFill="1" applyBorder="1"/>
    <xf numFmtId="9" fontId="0" fillId="4" borderId="1" xfId="0" applyNumberFormat="1" applyFont="1" applyFill="1" applyBorder="1"/>
    <xf numFmtId="0" fontId="2" fillId="4" borderId="1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95250</xdr:rowOff>
    </xdr:from>
    <xdr:to>
      <xdr:col>17</xdr:col>
      <xdr:colOff>444500</xdr:colOff>
      <xdr:row>33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3E15462-D371-3177-D08B-B326B489A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3050"/>
          <a:ext cx="11671300" cy="5670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2166C-976F-4657-9BF9-E8235C9C0878}">
  <dimension ref="A1:F28"/>
  <sheetViews>
    <sheetView tabSelected="1" zoomScaleNormal="100" workbookViewId="0">
      <pane xSplit="1" ySplit="1" topLeftCell="B15" activePane="bottomRight" state="frozen"/>
      <selection pane="topRight" activeCell="B1" sqref="B1"/>
      <selection pane="bottomLeft" activeCell="A2" sqref="A2"/>
      <selection pane="bottomRight" activeCell="E27" sqref="E27"/>
    </sheetView>
  </sheetViews>
  <sheetFormatPr defaultRowHeight="14" x14ac:dyDescent="0.3"/>
  <cols>
    <col min="1" max="1" width="29.33203125" customWidth="1"/>
    <col min="2" max="4" width="12.9140625" customWidth="1"/>
    <col min="5" max="5" width="11.9140625" bestFit="1" customWidth="1"/>
  </cols>
  <sheetData>
    <row r="1" spans="1:6" ht="43.5" customHeight="1" x14ac:dyDescent="0.3">
      <c r="A1" s="23" t="s">
        <v>0</v>
      </c>
      <c r="B1" s="23" t="s">
        <v>1</v>
      </c>
      <c r="C1" s="23" t="s">
        <v>2</v>
      </c>
      <c r="D1" s="23" t="s">
        <v>3</v>
      </c>
      <c r="E1" s="21" t="s">
        <v>37</v>
      </c>
      <c r="F1" s="8"/>
    </row>
    <row r="2" spans="1:6" x14ac:dyDescent="0.3">
      <c r="A2" s="24" t="s">
        <v>4</v>
      </c>
      <c r="B2" s="24">
        <v>25</v>
      </c>
      <c r="C2" s="24">
        <v>15</v>
      </c>
      <c r="D2" s="24">
        <v>10</v>
      </c>
      <c r="E2" s="22" t="s">
        <v>22</v>
      </c>
    </row>
    <row r="3" spans="1:6" x14ac:dyDescent="0.3">
      <c r="A3" s="24" t="s">
        <v>5</v>
      </c>
      <c r="B3" s="24">
        <v>150</v>
      </c>
      <c r="C3" s="24">
        <v>180</v>
      </c>
      <c r="D3" s="24">
        <v>210</v>
      </c>
      <c r="E3" s="22" t="s">
        <v>23</v>
      </c>
    </row>
    <row r="4" spans="1:6" x14ac:dyDescent="0.3">
      <c r="A4" s="24" t="s">
        <v>6</v>
      </c>
      <c r="B4" s="24">
        <v>5</v>
      </c>
      <c r="C4" s="24">
        <v>10</v>
      </c>
      <c r="D4" s="24">
        <v>18</v>
      </c>
      <c r="E4" s="22" t="s">
        <v>24</v>
      </c>
    </row>
    <row r="5" spans="1:6" x14ac:dyDescent="0.3">
      <c r="A5" s="24" t="s">
        <v>7</v>
      </c>
      <c r="B5" s="24">
        <v>1.5</v>
      </c>
      <c r="C5" s="24">
        <v>2.5</v>
      </c>
      <c r="D5" s="24">
        <v>3.2</v>
      </c>
    </row>
    <row r="6" spans="1:6" x14ac:dyDescent="0.3">
      <c r="A6" s="24" t="s">
        <v>8</v>
      </c>
      <c r="B6" s="25">
        <v>50000</v>
      </c>
      <c r="C6" s="25">
        <v>75000</v>
      </c>
      <c r="D6" s="25">
        <v>100000</v>
      </c>
    </row>
    <row r="7" spans="1:6" s="20" customFormat="1" ht="12" customHeight="1" x14ac:dyDescent="0.3">
      <c r="A7" s="26" t="s">
        <v>9</v>
      </c>
      <c r="B7" s="27">
        <v>0.12</v>
      </c>
      <c r="C7" s="27">
        <v>0.08</v>
      </c>
      <c r="D7" s="27">
        <v>0.06</v>
      </c>
    </row>
    <row r="8" spans="1:6" x14ac:dyDescent="0.3">
      <c r="A8" s="24" t="s">
        <v>10</v>
      </c>
      <c r="B8" s="24">
        <v>4.5</v>
      </c>
      <c r="C8" s="24">
        <v>3.2</v>
      </c>
      <c r="D8" s="24">
        <v>2.8</v>
      </c>
    </row>
    <row r="9" spans="1:6" x14ac:dyDescent="0.3">
      <c r="A9" s="24" t="s">
        <v>11</v>
      </c>
      <c r="B9" s="24">
        <v>4.2</v>
      </c>
      <c r="C9" s="24">
        <v>3.8</v>
      </c>
      <c r="D9" s="24">
        <v>3</v>
      </c>
    </row>
    <row r="10" spans="1:6" x14ac:dyDescent="0.3">
      <c r="A10" s="24" t="s">
        <v>12</v>
      </c>
      <c r="B10" s="24">
        <f>600000</f>
        <v>600000</v>
      </c>
      <c r="C10" s="24">
        <f t="shared" ref="C10:D10" si="0">600000</f>
        <v>600000</v>
      </c>
      <c r="D10" s="24">
        <f t="shared" si="0"/>
        <v>600000</v>
      </c>
    </row>
    <row r="11" spans="1:6" x14ac:dyDescent="0.3">
      <c r="A11" s="24" t="s">
        <v>13</v>
      </c>
      <c r="B11" s="24">
        <v>100</v>
      </c>
      <c r="C11" s="24">
        <v>100</v>
      </c>
      <c r="D11" s="24">
        <v>100</v>
      </c>
    </row>
    <row r="12" spans="1:6" x14ac:dyDescent="0.3">
      <c r="A12" s="3" t="s">
        <v>36</v>
      </c>
      <c r="B12" s="3">
        <f>B6*90%*12</f>
        <v>540000</v>
      </c>
      <c r="C12" s="3">
        <f t="shared" ref="C12:D12" si="1">C6*80%*12</f>
        <v>720000</v>
      </c>
      <c r="D12" s="3">
        <f t="shared" si="1"/>
        <v>960000</v>
      </c>
    </row>
    <row r="13" spans="1:6" x14ac:dyDescent="0.3">
      <c r="A13" s="7" t="s">
        <v>14</v>
      </c>
      <c r="B13" s="28">
        <f>B12/3</f>
        <v>180000</v>
      </c>
      <c r="C13" s="3"/>
      <c r="D13" s="3"/>
    </row>
    <row r="14" spans="1:6" x14ac:dyDescent="0.3">
      <c r="A14" s="1" t="s">
        <v>15</v>
      </c>
      <c r="B14" s="1">
        <f>B2*10^7</f>
        <v>250000000</v>
      </c>
      <c r="C14" s="1">
        <f>C2*10^7</f>
        <v>150000000</v>
      </c>
      <c r="D14" s="1">
        <f>D2*10^7</f>
        <v>100000000</v>
      </c>
    </row>
    <row r="15" spans="1:6" x14ac:dyDescent="0.3">
      <c r="A15" s="1" t="s">
        <v>16</v>
      </c>
      <c r="B15" s="9">
        <f>B14/B12</f>
        <v>462.96296296296299</v>
      </c>
      <c r="C15" s="9">
        <f>C14/C12</f>
        <v>208.33333333333334</v>
      </c>
      <c r="D15" s="9">
        <f>D14/D12</f>
        <v>104.16666666666667</v>
      </c>
    </row>
    <row r="16" spans="1:6" x14ac:dyDescent="0.3">
      <c r="A16" s="1" t="s">
        <v>17</v>
      </c>
      <c r="B16" s="9">
        <f>B3</f>
        <v>150</v>
      </c>
      <c r="C16" s="9">
        <f t="shared" ref="C16:D16" si="2">C3</f>
        <v>180</v>
      </c>
      <c r="D16" s="9">
        <f t="shared" si="2"/>
        <v>210</v>
      </c>
    </row>
    <row r="17" spans="1:5" x14ac:dyDescent="0.3">
      <c r="A17" s="1" t="s">
        <v>18</v>
      </c>
      <c r="B17" s="9">
        <f>100*B5/100</f>
        <v>1.5</v>
      </c>
      <c r="C17" s="9">
        <f t="shared" ref="C17:D17" si="3">100*C5/100</f>
        <v>2.5</v>
      </c>
      <c r="D17" s="9">
        <f t="shared" si="3"/>
        <v>3.2</v>
      </c>
    </row>
    <row r="18" spans="1:5" x14ac:dyDescent="0.3">
      <c r="A18" s="1" t="s">
        <v>19</v>
      </c>
      <c r="B18" s="9">
        <f>B7*(SUM(B15:B17))</f>
        <v>73.735555555555564</v>
      </c>
      <c r="C18" s="9">
        <f>C7*(SUM(C15:C17))</f>
        <v>31.266666666666669</v>
      </c>
      <c r="D18" s="9">
        <f>D7*(SUM(D15:D17))</f>
        <v>19.041999999999998</v>
      </c>
    </row>
    <row r="19" spans="1:5" x14ac:dyDescent="0.3">
      <c r="A19" s="1" t="s">
        <v>21</v>
      </c>
      <c r="B19" s="9">
        <f>20000000/B10</f>
        <v>33.333333333333336</v>
      </c>
      <c r="C19" s="9">
        <f>20000000/C10</f>
        <v>33.333333333333336</v>
      </c>
      <c r="D19" s="9">
        <f>20000000/D10</f>
        <v>33.333333333333336</v>
      </c>
    </row>
    <row r="20" spans="1:5" ht="12.5" customHeight="1" x14ac:dyDescent="0.3">
      <c r="A20" s="2" t="s">
        <v>20</v>
      </c>
      <c r="B20" s="10">
        <f>SUM(B15:B19)</f>
        <v>721.53185185185202</v>
      </c>
      <c r="C20" s="10">
        <f t="shared" ref="C20:D20" si="4">SUM(C15:C19)</f>
        <v>455.43333333333334</v>
      </c>
      <c r="D20" s="10">
        <f t="shared" si="4"/>
        <v>369.74199999999996</v>
      </c>
    </row>
    <row r="21" spans="1:5" ht="12.5" customHeight="1" x14ac:dyDescent="0.3">
      <c r="A21" s="5"/>
      <c r="B21" s="16"/>
      <c r="C21" s="16"/>
      <c r="D21" s="16"/>
    </row>
    <row r="22" spans="1:5" ht="28" customHeight="1" x14ac:dyDescent="0.3">
      <c r="A22" s="17" t="s">
        <v>34</v>
      </c>
      <c r="B22" s="6"/>
      <c r="C22" s="6"/>
      <c r="D22" s="6"/>
    </row>
    <row r="23" spans="1:5" ht="12.5" customHeight="1" x14ac:dyDescent="0.3">
      <c r="A23" s="5"/>
      <c r="B23" s="6"/>
      <c r="C23" s="6"/>
      <c r="D23" s="6"/>
    </row>
    <row r="24" spans="1:5" ht="28" x14ac:dyDescent="0.3">
      <c r="A24" s="15" t="s">
        <v>33</v>
      </c>
      <c r="B24" s="11" t="s">
        <v>25</v>
      </c>
      <c r="C24" s="11" t="s">
        <v>26</v>
      </c>
      <c r="D24" s="11" t="s">
        <v>27</v>
      </c>
      <c r="E24" s="12" t="s">
        <v>28</v>
      </c>
    </row>
    <row r="25" spans="1:5" x14ac:dyDescent="0.3">
      <c r="A25" s="1" t="s">
        <v>30</v>
      </c>
      <c r="B25" s="13">
        <f>B$20*50%*B10</f>
        <v>216459555.55555561</v>
      </c>
      <c r="C25" s="13">
        <f>C$20*30%*C10</f>
        <v>81978000</v>
      </c>
      <c r="D25" s="13">
        <f>D$20*20%*D10</f>
        <v>44369039.999999993</v>
      </c>
      <c r="E25" s="14">
        <f>SUM(B25:D25)</f>
        <v>342806595.55555558</v>
      </c>
    </row>
    <row r="26" spans="1:5" x14ac:dyDescent="0.3">
      <c r="A26" s="1" t="s">
        <v>29</v>
      </c>
      <c r="B26" s="13">
        <f>B$20*50%*B10</f>
        <v>216459555.55555561</v>
      </c>
      <c r="C26" s="13">
        <f>C$20*20%*C10</f>
        <v>54652000.000000007</v>
      </c>
      <c r="D26" s="13">
        <f>D$20*30%*D10</f>
        <v>66553559.999999993</v>
      </c>
      <c r="E26" s="14">
        <f t="shared" ref="E26:E28" si="5">SUM(B26:D26)</f>
        <v>337665115.55555564</v>
      </c>
    </row>
    <row r="27" spans="1:5" x14ac:dyDescent="0.3">
      <c r="A27" s="4" t="s">
        <v>31</v>
      </c>
      <c r="B27" s="18">
        <f>B$20*40%*B10</f>
        <v>173167644.44444451</v>
      </c>
      <c r="C27" s="18">
        <f>C$20*20%*C10</f>
        <v>54652000.000000007</v>
      </c>
      <c r="D27" s="18">
        <f>D$20*40%*D10</f>
        <v>88738079.999999985</v>
      </c>
      <c r="E27" s="19">
        <f t="shared" si="5"/>
        <v>316557724.44444448</v>
      </c>
    </row>
    <row r="28" spans="1:5" x14ac:dyDescent="0.3">
      <c r="A28" s="1" t="s">
        <v>32</v>
      </c>
      <c r="B28" s="13">
        <f>B$20*100%*B10</f>
        <v>432919111.11111122</v>
      </c>
      <c r="C28" s="13">
        <f>C$20*0%*C10</f>
        <v>0</v>
      </c>
      <c r="D28" s="13">
        <f>D$20*0%*D10</f>
        <v>0</v>
      </c>
      <c r="E28" s="14">
        <f t="shared" si="5"/>
        <v>432919111.11111122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0B8C3-EF87-421C-BCA5-89701B90146D}">
  <dimension ref="A1"/>
  <sheetViews>
    <sheetView workbookViewId="0"/>
  </sheetViews>
  <sheetFormatPr defaultRowHeight="14" x14ac:dyDescent="0.3"/>
  <sheetData>
    <row r="1" spans="1:1" x14ac:dyDescent="0.3">
      <c r="A1" t="s">
        <v>35</v>
      </c>
    </row>
  </sheetData>
  <pageMargins left="0.7" right="0.7" top="0.75" bottom="0.75" header="0.3" footer="0.3"/>
  <drawing r:id="rId1"/>
</worksheet>
</file>

<file path=docMetadata/LabelInfo.xml><?xml version="1.0" encoding="utf-8"?>
<clbl:labelList xmlns:clbl="http://schemas.microsoft.com/office/2020/mipLabelMetadata">
  <clbl:label id="{5dae8ba6-b3d9-441d-85ba-95bbdebfad77}" enabled="1" method="Privileged" siteId="{2314cb5c-e44b-4288-b205-51ab43ecb122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Freudenberg Sealing Technologies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Mannepalli, Sai Krishna</dc:creator>
  <cp:lastModifiedBy>Mannepalli, Sai Krishna</cp:lastModifiedBy>
  <dcterms:created xsi:type="dcterms:W3CDTF">2025-04-19T13:28:05Z</dcterms:created>
  <dcterms:modified xsi:type="dcterms:W3CDTF">2025-04-19T14:42:52Z</dcterms:modified>
</cp:coreProperties>
</file>