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solver_adj" localSheetId="0" hidden="1">Sheet1!$C$26:$I$29,Sheet1!$C$36:$I$39</definedName>
    <definedName name="solver_adj" localSheetId="1" hidden="1">Sheet2!$B$23:$H$26,Sheet2!$B$31:$H$34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st" localSheetId="0" hidden="1">1</definedName>
    <definedName name="solver_est" localSheetId="1" hidden="1">1</definedName>
    <definedName name="solver_itr" localSheetId="0" hidden="1">100</definedName>
    <definedName name="solver_itr" localSheetId="1" hidden="1">100</definedName>
    <definedName name="solver_lhs1" localSheetId="0" hidden="1">Sheet1!$I$36</definedName>
    <definedName name="solver_lhs1" localSheetId="1" hidden="1">Sheet2!$I$23:$I$26</definedName>
    <definedName name="solver_lhs2" localSheetId="0" hidden="1">Sheet1!$K$26:$K$29</definedName>
    <definedName name="solver_lhs2" localSheetId="1" hidden="1">Sheet2!$I$31:$I$34</definedName>
    <definedName name="solver_lhs3" localSheetId="0" hidden="1">Sheet1!$K$36:$K$39</definedName>
    <definedName name="solver_lhs3" localSheetId="1" hidden="1">Sheet2!$H$31:$H$34</definedName>
    <definedName name="solver_lhs4" localSheetId="0" hidden="1">Sheet1!$C$30:$H$30</definedName>
    <definedName name="solver_lhs4" localSheetId="1" hidden="1">Sheet2!$H$23:$H$26</definedName>
    <definedName name="solver_lhs5" localSheetId="0" hidden="1">Sheet1!$I$26:$I$29</definedName>
    <definedName name="solver_lhs5" localSheetId="1" hidden="1">Sheet2!$B$27:$G$27</definedName>
    <definedName name="solver_lhs6" localSheetId="0" hidden="1">Sheet1!$I$36:$I$39</definedName>
    <definedName name="solver_lhs6" localSheetId="1" hidden="1">Sheet2!$B$35:$G$35</definedName>
    <definedName name="solver_lhs7" localSheetId="0" hidden="1">Sheet1!$I$26</definedName>
    <definedName name="solver_lhs7" localSheetId="1" hidden="1">Sheet2!$H$23</definedName>
    <definedName name="solver_lhs8" localSheetId="0" hidden="1">Sheet1!$C$40:$H$40</definedName>
    <definedName name="solver_lhs8" localSheetId="1" hidden="1">Sheet2!$H$31</definedName>
    <definedName name="solver_lin" localSheetId="0" hidden="1">2</definedName>
    <definedName name="solver_lin" localSheetId="1" hidden="1">2</definedName>
    <definedName name="solver_neg" localSheetId="0" hidden="1">1</definedName>
    <definedName name="solver_neg" localSheetId="1" hidden="1">1</definedName>
    <definedName name="solver_num" localSheetId="0" hidden="1">8</definedName>
    <definedName name="solver_num" localSheetId="1" hidden="1">8</definedName>
    <definedName name="solver_nwt" localSheetId="0" hidden="1">1</definedName>
    <definedName name="solver_nwt" localSheetId="1" hidden="1">1</definedName>
    <definedName name="solver_opt" localSheetId="0" hidden="1">Sheet1!$O$33</definedName>
    <definedName name="solver_opt" localSheetId="1" hidden="1">Sheet2!$B$37</definedName>
    <definedName name="solver_pre" localSheetId="0" hidden="1">0.000001</definedName>
    <definedName name="solver_pre" localSheetId="1" hidden="1">0.000001</definedName>
    <definedName name="solver_rel1" localSheetId="0" hidden="1">2</definedName>
    <definedName name="solver_rel1" localSheetId="1" hidden="1">3</definedName>
    <definedName name="solver_rel2" localSheetId="0" hidden="1">3</definedName>
    <definedName name="solver_rel2" localSheetId="1" hidden="1">3</definedName>
    <definedName name="solver_rel3" localSheetId="0" hidden="1">3</definedName>
    <definedName name="solver_rel3" localSheetId="1" hidden="1">5</definedName>
    <definedName name="solver_rel4" localSheetId="0" hidden="1">2</definedName>
    <definedName name="solver_rel4" localSheetId="1" hidden="1">5</definedName>
    <definedName name="solver_rel5" localSheetId="0" hidden="1">5</definedName>
    <definedName name="solver_rel5" localSheetId="1" hidden="1">2</definedName>
    <definedName name="solver_rel6" localSheetId="0" hidden="1">5</definedName>
    <definedName name="solver_rel6" localSheetId="1" hidden="1">2</definedName>
    <definedName name="solver_rel7" localSheetId="0" hidden="1">2</definedName>
    <definedName name="solver_rel7" localSheetId="1" hidden="1">2</definedName>
    <definedName name="solver_rel8" localSheetId="0" hidden="1">2</definedName>
    <definedName name="solver_rel8" localSheetId="1" hidden="1">2</definedName>
    <definedName name="solver_rhs1" localSheetId="0" hidden="1">1</definedName>
    <definedName name="solver_rhs1" localSheetId="1" hidden="1">0</definedName>
    <definedName name="solver_rhs2" localSheetId="0" hidden="1">0</definedName>
    <definedName name="solver_rhs2" localSheetId="1" hidden="1">0</definedName>
    <definedName name="solver_rhs3" localSheetId="0" hidden="1">0</definedName>
    <definedName name="solver_rhs3" localSheetId="1" hidden="1">binary</definedName>
    <definedName name="solver_rhs4" localSheetId="0" hidden="1">0</definedName>
    <definedName name="solver_rhs4" localSheetId="1" hidden="1">binary</definedName>
    <definedName name="solver_rhs5" localSheetId="0" hidden="1">binary</definedName>
    <definedName name="solver_rhs5" localSheetId="1" hidden="1">0</definedName>
    <definedName name="solver_rhs6" localSheetId="0" hidden="1">binary</definedName>
    <definedName name="solver_rhs6" localSheetId="1" hidden="1">0</definedName>
    <definedName name="solver_rhs7" localSheetId="0" hidden="1">1</definedName>
    <definedName name="solver_rhs7" localSheetId="1" hidden="1">1</definedName>
    <definedName name="solver_rhs8" localSheetId="0" hidden="1">0</definedName>
    <definedName name="solver_rhs8" localSheetId="1" hidden="1">1</definedName>
    <definedName name="solver_scl" localSheetId="0" hidden="1">2</definedName>
    <definedName name="solver_scl" localSheetId="1" hidden="1">2</definedName>
    <definedName name="solver_sho" localSheetId="0" hidden="1">2</definedName>
    <definedName name="solver_sho" localSheetId="1" hidden="1">2</definedName>
    <definedName name="solver_tim" localSheetId="0" hidden="1">100</definedName>
    <definedName name="solver_tim" localSheetId="1" hidden="1">100</definedName>
    <definedName name="solver_tol" localSheetId="0" hidden="1">0.05</definedName>
    <definedName name="solver_tol" localSheetId="1" hidden="1">0.05</definedName>
    <definedName name="solver_typ" localSheetId="0" hidden="1">2</definedName>
    <definedName name="solver_typ" localSheetId="1" hidden="1">2</definedName>
    <definedName name="solver_val" localSheetId="0" hidden="1">0</definedName>
    <definedName name="solver_val" localSheetId="1" hidden="1">0</definedName>
  </definedNames>
  <calcPr calcId="124519"/>
</workbook>
</file>

<file path=xl/calcChain.xml><?xml version="1.0" encoding="utf-8"?>
<calcChain xmlns="http://schemas.openxmlformats.org/spreadsheetml/2006/main">
  <c r="I23" i="2"/>
  <c r="B37"/>
  <c r="C27"/>
  <c r="D27"/>
  <c r="E27"/>
  <c r="F27"/>
  <c r="G27"/>
  <c r="B27"/>
  <c r="C35"/>
  <c r="D35"/>
  <c r="E35"/>
  <c r="F35"/>
  <c r="G35"/>
  <c r="B35"/>
  <c r="I32"/>
  <c r="I33"/>
  <c r="I34"/>
  <c r="I31"/>
  <c r="I25"/>
  <c r="I24"/>
  <c r="I26"/>
  <c r="D40" i="1"/>
  <c r="E40"/>
  <c r="F40"/>
  <c r="G40"/>
  <c r="H40"/>
  <c r="C40"/>
  <c r="D30"/>
  <c r="E30"/>
  <c r="F30"/>
  <c r="G30"/>
  <c r="H30"/>
  <c r="C30"/>
  <c r="K37"/>
  <c r="K38"/>
  <c r="K39"/>
  <c r="K36"/>
  <c r="K27"/>
  <c r="K28"/>
  <c r="K29"/>
  <c r="K26"/>
  <c r="G19" i="2"/>
  <c r="F19"/>
  <c r="E19"/>
  <c r="D19"/>
  <c r="C19"/>
  <c r="B19"/>
  <c r="G18"/>
  <c r="F18"/>
  <c r="E18"/>
  <c r="D18"/>
  <c r="C18"/>
  <c r="B18"/>
  <c r="G17"/>
  <c r="F17"/>
  <c r="E17"/>
  <c r="D17"/>
  <c r="C17"/>
  <c r="B17"/>
  <c r="G16"/>
  <c r="F16"/>
  <c r="E16"/>
  <c r="D16"/>
  <c r="C16"/>
  <c r="B16"/>
  <c r="H12"/>
  <c r="H11"/>
  <c r="D18" i="1"/>
  <c r="E18"/>
  <c r="F18"/>
  <c r="G18"/>
  <c r="H18"/>
  <c r="D19"/>
  <c r="E19"/>
  <c r="F19"/>
  <c r="G19"/>
  <c r="H19"/>
  <c r="D20"/>
  <c r="E20"/>
  <c r="F20"/>
  <c r="G20"/>
  <c r="H20"/>
  <c r="D21"/>
  <c r="E21"/>
  <c r="F21"/>
  <c r="G21"/>
  <c r="H21"/>
  <c r="C19"/>
  <c r="C20"/>
  <c r="C21"/>
  <c r="C18"/>
  <c r="I13"/>
  <c r="I12"/>
  <c r="O33" l="1"/>
</calcChain>
</file>

<file path=xl/sharedStrings.xml><?xml version="1.0" encoding="utf-8"?>
<sst xmlns="http://schemas.openxmlformats.org/spreadsheetml/2006/main" count="147" uniqueCount="34">
  <si>
    <t>Wipes</t>
  </si>
  <si>
    <t>Ointment</t>
  </si>
  <si>
    <t xml:space="preserve">Plant </t>
  </si>
  <si>
    <t>Fixed Cost</t>
  </si>
  <si>
    <t>Variable Cost/unit</t>
  </si>
  <si>
    <t>Capacity</t>
  </si>
  <si>
    <t>Chicago</t>
  </si>
  <si>
    <t>Princeton, NJ</t>
  </si>
  <si>
    <t>Atlanta</t>
  </si>
  <si>
    <t>LA</t>
  </si>
  <si>
    <t>Regional Demand by Product</t>
  </si>
  <si>
    <t>Zone</t>
  </si>
  <si>
    <t>Northwest</t>
  </si>
  <si>
    <t>southwest</t>
  </si>
  <si>
    <t>Upper midwest</t>
  </si>
  <si>
    <t>lower midwest</t>
  </si>
  <si>
    <t>northeast</t>
  </si>
  <si>
    <t>southeast</t>
  </si>
  <si>
    <t>Total</t>
  </si>
  <si>
    <t>Transportation Costs</t>
  </si>
  <si>
    <t>Demand</t>
  </si>
  <si>
    <t>Fixed</t>
  </si>
  <si>
    <t>Order Quantity (Wipes)</t>
  </si>
  <si>
    <t xml:space="preserve">Objective </t>
  </si>
  <si>
    <t>Supplied</t>
  </si>
  <si>
    <t>Order Quantity (Ointement)</t>
  </si>
  <si>
    <t>Fixed (0 or 1)</t>
  </si>
  <si>
    <t>Plant Costs and Capacity</t>
  </si>
  <si>
    <t>Transport cost Multiplier</t>
  </si>
  <si>
    <t>Wipes Variables</t>
  </si>
  <si>
    <t>Ointment Variables</t>
  </si>
  <si>
    <t>Total Cost</t>
  </si>
  <si>
    <t>LHS Capacity</t>
  </si>
  <si>
    <t>LHS  Capacity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</si>
</sst>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wrapText="1"/>
    </xf>
    <xf numFmtId="0" fontId="0" fillId="0" borderId="1" xfId="0" applyBorder="1"/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43" fontId="0" fillId="0" borderId="1" xfId="1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43" fontId="0" fillId="0" borderId="0" xfId="0" applyNumberFormat="1"/>
    <xf numFmtId="43" fontId="0" fillId="2" borderId="3" xfId="1" applyFont="1" applyFill="1" applyBorder="1"/>
    <xf numFmtId="0" fontId="3" fillId="0" borderId="0" xfId="0" applyFont="1" applyAlignme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wrapText="1"/>
    </xf>
    <xf numFmtId="43" fontId="0" fillId="0" borderId="0" xfId="1" applyFont="1" applyBorder="1"/>
    <xf numFmtId="0" fontId="0" fillId="2" borderId="1" xfId="0" applyFill="1" applyBorder="1"/>
    <xf numFmtId="0" fontId="0" fillId="0" borderId="1" xfId="0" applyFill="1" applyBorder="1"/>
    <xf numFmtId="0" fontId="0" fillId="3" borderId="1" xfId="0" applyFill="1" applyBorder="1"/>
    <xf numFmtId="1" fontId="0" fillId="3" borderId="1" xfId="0" applyNumberFormat="1" applyFill="1" applyBorder="1"/>
    <xf numFmtId="0" fontId="3" fillId="0" borderId="2" xfId="0" applyFont="1" applyBorder="1" applyAlignment="1"/>
    <xf numFmtId="0" fontId="2" fillId="0" borderId="1" xfId="0" applyFont="1" applyBorder="1"/>
    <xf numFmtId="0" fontId="0" fillId="0" borderId="1" xfId="0" applyBorder="1" applyAlignment="1">
      <alignment wrapText="1"/>
    </xf>
    <xf numFmtId="0" fontId="3" fillId="0" borderId="2" xfId="0" applyFont="1" applyFill="1" applyBorder="1" applyAlignment="1">
      <alignment horizontal="center"/>
    </xf>
    <xf numFmtId="0" fontId="3" fillId="0" borderId="0" xfId="0" applyFont="1"/>
    <xf numFmtId="43" fontId="0" fillId="2" borderId="1" xfId="0" applyNumberFormat="1" applyFill="1" applyBorder="1"/>
    <xf numFmtId="0" fontId="2" fillId="0" borderId="0" xfId="0" applyFont="1" applyBorder="1" applyAlignment="1">
      <alignment horizontal="center" vertical="center"/>
    </xf>
    <xf numFmtId="1" fontId="0" fillId="0" borderId="1" xfId="0" applyNumberFormat="1" applyBorder="1"/>
    <xf numFmtId="37" fontId="0" fillId="0" borderId="0" xfId="0" applyNumberFormat="1"/>
    <xf numFmtId="1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171450</xdr:colOff>
      <xdr:row>1</xdr:row>
      <xdr:rowOff>28575</xdr:rowOff>
    </xdr:from>
    <xdr:ext cx="3242426" cy="1986826"/>
    <xdr:sp macro="" textlink="">
      <xdr:nvSpPr>
        <xdr:cNvPr id="2" name="TextBox 1"/>
        <xdr:cNvSpPr txBox="1"/>
      </xdr:nvSpPr>
      <xdr:spPr>
        <a:xfrm>
          <a:off x="7158990" y="295275"/>
          <a:ext cx="3242426" cy="1986826"/>
        </a:xfrm>
        <a:prstGeom prst="rect">
          <a:avLst/>
        </a:prstGeom>
        <a:solidFill>
          <a:srgbClr val="FFFF00"/>
        </a:solidFill>
        <a:ln w="12700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100" b="1"/>
            <a:t>Question 1</a:t>
          </a:r>
          <a:endParaRPr lang="en-US" sz="1100" b="0"/>
        </a:p>
        <a:p>
          <a:r>
            <a:rPr lang="en-US" sz="1100" b="0"/>
            <a:t>Set</a:t>
          </a:r>
          <a:r>
            <a:rPr lang="en-US" sz="1100" b="0" baseline="0"/>
            <a:t> Cells H23 and H31 to be 1. Copy B11 to G11 to</a:t>
          </a:r>
        </a:p>
        <a:p>
          <a:r>
            <a:rPr lang="en-US" sz="1100" b="0" baseline="0"/>
            <a:t>B23 to G23. Copy B12 to G12 to B31 to G31. Total</a:t>
          </a:r>
        </a:p>
        <a:p>
          <a:r>
            <a:rPr lang="en-US" sz="1100" b="0" baseline="0"/>
            <a:t>cost is obtained in Cell B37.</a:t>
          </a:r>
        </a:p>
        <a:p>
          <a:r>
            <a:rPr lang="en-US" sz="1100" b="1" baseline="0"/>
            <a:t>Question 2</a:t>
          </a:r>
          <a:endParaRPr lang="en-US" sz="1100" b="0" baseline="0"/>
        </a:p>
        <a:p>
          <a:r>
            <a:rPr lang="en-US" sz="1100" b="0" baseline="0"/>
            <a:t>Use Data | Analysis | Solver to solve for the optimal</a:t>
          </a:r>
        </a:p>
        <a:p>
          <a:r>
            <a:rPr lang="en-US" sz="1100" b="0" baseline="0"/>
            <a:t>configuration. To change transportation costs,</a:t>
          </a:r>
        </a:p>
        <a:p>
          <a:r>
            <a:rPr lang="en-US" sz="1100" b="0" baseline="0"/>
            <a:t>change the multiplier in Cell I16.</a:t>
          </a:r>
        </a:p>
        <a:p>
          <a:r>
            <a:rPr lang="en-US" sz="1100" b="1" baseline="0"/>
            <a:t>Question 3</a:t>
          </a:r>
          <a:endParaRPr lang="en-US" sz="1100" b="0" baseline="0"/>
        </a:p>
        <a:p>
          <a:r>
            <a:rPr lang="en-US" sz="1100" b="0" baseline="0"/>
            <a:t>Delete the constraints in Solver setting Cells H23 and </a:t>
          </a:r>
        </a:p>
        <a:p>
          <a:r>
            <a:rPr lang="en-US" sz="1100" b="0" baseline="0"/>
            <a:t>H31 to 1 and resolve.</a:t>
          </a:r>
          <a:endParaRPr lang="en-US" sz="1100" b="1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AC41"/>
  <sheetViews>
    <sheetView tabSelected="1" topLeftCell="A4" workbookViewId="0">
      <selection activeCell="N40" sqref="N40"/>
    </sheetView>
  </sheetViews>
  <sheetFormatPr defaultRowHeight="14.4"/>
  <cols>
    <col min="3" max="3" width="10.88671875" customWidth="1"/>
    <col min="4" max="4" width="10.33203125" customWidth="1"/>
    <col min="8" max="13" width="9.88671875" customWidth="1"/>
    <col min="15" max="15" width="10.109375" bestFit="1" customWidth="1"/>
    <col min="17" max="18" width="9.109375" bestFit="1" customWidth="1"/>
    <col min="23" max="23" width="10.109375" bestFit="1" customWidth="1"/>
  </cols>
  <sheetData>
    <row r="3" spans="2:29" ht="21">
      <c r="B3" s="1"/>
      <c r="C3" s="9" t="s">
        <v>0</v>
      </c>
      <c r="D3" s="9"/>
      <c r="E3" s="9"/>
      <c r="F3" s="9" t="s">
        <v>1</v>
      </c>
      <c r="G3" s="9"/>
      <c r="H3" s="9"/>
      <c r="I3" s="15"/>
      <c r="J3" s="15"/>
      <c r="K3" s="15"/>
      <c r="L3" s="15"/>
      <c r="M3" s="15"/>
      <c r="V3" s="11" t="s">
        <v>19</v>
      </c>
      <c r="W3" s="11"/>
      <c r="X3" s="11"/>
      <c r="Y3" s="11"/>
      <c r="Z3" s="11"/>
      <c r="AA3" s="11"/>
      <c r="AB3" s="11"/>
      <c r="AC3" s="11"/>
    </row>
    <row r="4" spans="2:29" ht="28.8">
      <c r="B4" s="7" t="s">
        <v>2</v>
      </c>
      <c r="C4" s="7" t="s">
        <v>3</v>
      </c>
      <c r="D4" s="7" t="s">
        <v>4</v>
      </c>
      <c r="E4" s="7" t="s">
        <v>5</v>
      </c>
      <c r="F4" s="7" t="s">
        <v>3</v>
      </c>
      <c r="G4" s="7" t="s">
        <v>4</v>
      </c>
      <c r="H4" s="7" t="s">
        <v>5</v>
      </c>
      <c r="I4" s="16"/>
      <c r="J4" s="16"/>
      <c r="K4" s="16"/>
      <c r="L4" s="16"/>
      <c r="M4" s="16"/>
      <c r="V4" s="3"/>
      <c r="W4" s="2" t="s">
        <v>12</v>
      </c>
      <c r="X4" s="2" t="s">
        <v>13</v>
      </c>
      <c r="Y4" s="2" t="s">
        <v>14</v>
      </c>
      <c r="Z4" s="2" t="s">
        <v>15</v>
      </c>
      <c r="AA4" s="2" t="s">
        <v>16</v>
      </c>
      <c r="AB4" s="2" t="s">
        <v>17</v>
      </c>
    </row>
    <row r="5" spans="2:29">
      <c r="B5" s="3" t="s">
        <v>6</v>
      </c>
      <c r="C5" s="3">
        <v>5000</v>
      </c>
      <c r="D5" s="3">
        <v>10</v>
      </c>
      <c r="E5" s="3">
        <v>5000</v>
      </c>
      <c r="F5" s="3">
        <v>1500</v>
      </c>
      <c r="G5" s="3">
        <v>20</v>
      </c>
      <c r="H5" s="3">
        <v>1000</v>
      </c>
      <c r="I5" s="17"/>
      <c r="J5" s="17"/>
      <c r="K5" s="17"/>
      <c r="L5" s="17"/>
      <c r="M5" s="17"/>
      <c r="V5" s="3" t="s">
        <v>6</v>
      </c>
      <c r="W5" s="6">
        <v>6.32</v>
      </c>
      <c r="X5" s="6">
        <v>6.32</v>
      </c>
      <c r="Y5" s="6">
        <v>3.68</v>
      </c>
      <c r="Z5" s="6">
        <v>4.04</v>
      </c>
      <c r="AA5" s="6">
        <v>5.76</v>
      </c>
      <c r="AB5" s="6">
        <v>5.96</v>
      </c>
    </row>
    <row r="6" spans="2:29">
      <c r="B6" s="3" t="s">
        <v>7</v>
      </c>
      <c r="C6" s="3">
        <v>2200</v>
      </c>
      <c r="D6" s="3">
        <v>10</v>
      </c>
      <c r="E6" s="3">
        <v>2000</v>
      </c>
      <c r="F6" s="3">
        <v>1500</v>
      </c>
      <c r="G6" s="3">
        <v>20</v>
      </c>
      <c r="H6" s="3">
        <v>1000</v>
      </c>
      <c r="I6" s="17"/>
      <c r="J6" s="17"/>
      <c r="K6" s="17"/>
      <c r="L6" s="17"/>
      <c r="M6" s="17"/>
      <c r="V6" s="3" t="s">
        <v>7</v>
      </c>
      <c r="W6" s="6">
        <v>6.6</v>
      </c>
      <c r="X6" s="6">
        <v>6.6</v>
      </c>
      <c r="Y6" s="6">
        <v>5.76</v>
      </c>
      <c r="Z6" s="6">
        <v>5.92</v>
      </c>
      <c r="AA6" s="6">
        <v>3.68</v>
      </c>
      <c r="AB6" s="6">
        <v>4.08</v>
      </c>
    </row>
    <row r="7" spans="2:29">
      <c r="B7" s="3" t="s">
        <v>8</v>
      </c>
      <c r="C7" s="3">
        <v>2200</v>
      </c>
      <c r="D7" s="3">
        <v>10</v>
      </c>
      <c r="E7" s="3">
        <v>2000</v>
      </c>
      <c r="F7" s="3">
        <v>1500</v>
      </c>
      <c r="G7" s="3">
        <v>20</v>
      </c>
      <c r="H7" s="3">
        <v>1000</v>
      </c>
      <c r="I7" s="17"/>
      <c r="J7" s="17"/>
      <c r="K7" s="17"/>
      <c r="L7" s="17"/>
      <c r="M7" s="17"/>
      <c r="V7" s="3" t="s">
        <v>8</v>
      </c>
      <c r="W7" s="6">
        <v>6.72</v>
      </c>
      <c r="X7" s="6">
        <v>6.48</v>
      </c>
      <c r="Y7" s="6">
        <v>5.92</v>
      </c>
      <c r="Z7" s="6">
        <v>4.08</v>
      </c>
      <c r="AA7" s="6">
        <v>4.04</v>
      </c>
      <c r="AB7" s="6">
        <v>3.64</v>
      </c>
    </row>
    <row r="8" spans="2:29">
      <c r="B8" s="3" t="s">
        <v>9</v>
      </c>
      <c r="C8" s="3">
        <v>2200</v>
      </c>
      <c r="D8" s="3">
        <v>10</v>
      </c>
      <c r="E8" s="3">
        <v>2000</v>
      </c>
      <c r="F8" s="3">
        <v>1500</v>
      </c>
      <c r="G8" s="3">
        <v>20</v>
      </c>
      <c r="H8" s="3">
        <v>1000</v>
      </c>
      <c r="I8" s="17"/>
      <c r="J8" s="17"/>
      <c r="K8" s="17"/>
      <c r="L8" s="17"/>
      <c r="M8" s="17"/>
      <c r="V8" s="3" t="s">
        <v>9</v>
      </c>
      <c r="W8" s="6">
        <v>4.3600000000000003</v>
      </c>
      <c r="X8" s="6">
        <v>3.68</v>
      </c>
      <c r="Y8" s="6">
        <v>6.32</v>
      </c>
      <c r="Z8" s="6">
        <v>6.32</v>
      </c>
      <c r="AA8" s="6">
        <v>6.72</v>
      </c>
      <c r="AB8" s="6">
        <v>6.6</v>
      </c>
    </row>
    <row r="10" spans="2:29" ht="21">
      <c r="B10" s="10" t="s">
        <v>10</v>
      </c>
      <c r="C10" s="10"/>
      <c r="D10" s="10"/>
      <c r="E10" s="10"/>
      <c r="F10" s="10"/>
      <c r="G10" s="10"/>
      <c r="H10" s="10"/>
      <c r="I10" s="10"/>
      <c r="J10" s="4"/>
      <c r="K10" s="25"/>
      <c r="L10" s="25"/>
      <c r="M10" s="25"/>
      <c r="N10" s="25"/>
      <c r="W10" s="6">
        <v>6.32</v>
      </c>
      <c r="X10" s="6">
        <v>6.32</v>
      </c>
      <c r="Y10" s="6">
        <v>3.68</v>
      </c>
      <c r="Z10" s="6">
        <v>4.04</v>
      </c>
      <c r="AA10" s="6">
        <v>5.76</v>
      </c>
      <c r="AB10" s="6">
        <v>5.96</v>
      </c>
    </row>
    <row r="11" spans="2:29" ht="28.8">
      <c r="B11" s="7" t="s">
        <v>11</v>
      </c>
      <c r="C11" s="7" t="s">
        <v>12</v>
      </c>
      <c r="D11" s="7" t="s">
        <v>13</v>
      </c>
      <c r="E11" s="7" t="s">
        <v>14</v>
      </c>
      <c r="F11" s="7" t="s">
        <v>15</v>
      </c>
      <c r="G11" s="7" t="s">
        <v>16</v>
      </c>
      <c r="H11" s="7" t="s">
        <v>17</v>
      </c>
      <c r="I11" s="8" t="s">
        <v>18</v>
      </c>
      <c r="J11" s="31"/>
      <c r="W11" s="6">
        <v>6.6</v>
      </c>
      <c r="X11" s="6">
        <v>6.6</v>
      </c>
      <c r="Y11" s="6">
        <v>5.76</v>
      </c>
      <c r="Z11" s="6">
        <v>5.92</v>
      </c>
      <c r="AA11" s="6">
        <v>3.68</v>
      </c>
      <c r="AB11" s="6">
        <v>4.08</v>
      </c>
    </row>
    <row r="12" spans="2:29">
      <c r="B12" s="3" t="s">
        <v>0</v>
      </c>
      <c r="C12" s="3">
        <v>500</v>
      </c>
      <c r="D12" s="3">
        <v>700</v>
      </c>
      <c r="E12" s="3">
        <v>900</v>
      </c>
      <c r="F12" s="3">
        <v>800</v>
      </c>
      <c r="G12" s="3">
        <v>1000</v>
      </c>
      <c r="H12" s="3">
        <v>600</v>
      </c>
      <c r="I12" s="3">
        <f>SUM(C12:H12)</f>
        <v>4500</v>
      </c>
      <c r="J12" s="17"/>
      <c r="W12" s="6">
        <v>6.72</v>
      </c>
      <c r="X12" s="6">
        <v>6.48</v>
      </c>
      <c r="Y12" s="6">
        <v>5.92</v>
      </c>
      <c r="Z12" s="6">
        <v>4.08</v>
      </c>
      <c r="AA12" s="6">
        <v>4.04</v>
      </c>
      <c r="AB12" s="6">
        <v>3.64</v>
      </c>
    </row>
    <row r="13" spans="2:29">
      <c r="B13" s="3" t="s">
        <v>1</v>
      </c>
      <c r="C13" s="3">
        <v>50</v>
      </c>
      <c r="D13" s="3">
        <v>90</v>
      </c>
      <c r="E13" s="3">
        <v>120</v>
      </c>
      <c r="F13" s="3">
        <v>65</v>
      </c>
      <c r="G13" s="3">
        <v>120</v>
      </c>
      <c r="H13" s="3">
        <v>70</v>
      </c>
      <c r="I13" s="3">
        <f>SUM(C13:H13)</f>
        <v>515</v>
      </c>
      <c r="J13" s="17"/>
      <c r="W13" s="6">
        <v>4.3600000000000003</v>
      </c>
      <c r="X13" s="6">
        <v>3.68</v>
      </c>
      <c r="Y13" s="6">
        <v>6.32</v>
      </c>
      <c r="Z13" s="6">
        <v>6.32</v>
      </c>
      <c r="AA13" s="6">
        <v>6.72</v>
      </c>
      <c r="AB13" s="6">
        <v>6.6</v>
      </c>
    </row>
    <row r="14" spans="2:29">
      <c r="Q14" s="12"/>
      <c r="R14" s="12"/>
      <c r="S14" s="12"/>
      <c r="T14" s="12"/>
      <c r="U14" s="12"/>
      <c r="V14" s="12"/>
      <c r="W14" s="12"/>
    </row>
    <row r="15" spans="2:29">
      <c r="Q15" s="12"/>
      <c r="R15" s="12"/>
      <c r="S15" s="12"/>
      <c r="T15" s="12"/>
      <c r="U15" s="12"/>
      <c r="V15" s="12"/>
      <c r="W15" s="12"/>
    </row>
    <row r="16" spans="2:29" ht="21">
      <c r="B16" s="10" t="s">
        <v>19</v>
      </c>
      <c r="C16" s="10"/>
      <c r="D16" s="10"/>
      <c r="E16" s="10"/>
      <c r="F16" s="10"/>
      <c r="G16" s="10"/>
      <c r="H16" s="10"/>
      <c r="I16" s="18"/>
      <c r="J16" s="18"/>
      <c r="K16" s="18"/>
      <c r="L16" s="18"/>
      <c r="M16" s="18"/>
      <c r="N16" s="14"/>
    </row>
    <row r="17" spans="2:19" ht="28.8">
      <c r="B17" s="3"/>
      <c r="C17" s="2" t="s">
        <v>12</v>
      </c>
      <c r="D17" s="2" t="s">
        <v>13</v>
      </c>
      <c r="E17" s="2" t="s">
        <v>14</v>
      </c>
      <c r="F17" s="2" t="s">
        <v>15</v>
      </c>
      <c r="G17" s="2" t="s">
        <v>16</v>
      </c>
      <c r="H17" s="2" t="s">
        <v>17</v>
      </c>
      <c r="I17" s="19"/>
      <c r="J17" s="19"/>
      <c r="K17" s="19"/>
      <c r="L17" s="19"/>
      <c r="M17" s="19"/>
    </row>
    <row r="18" spans="2:19">
      <c r="B18" s="3" t="s">
        <v>6</v>
      </c>
      <c r="C18" s="6">
        <f>W5*$O$18</f>
        <v>6.32</v>
      </c>
      <c r="D18" s="6">
        <f>X5*$O$18</f>
        <v>6.32</v>
      </c>
      <c r="E18" s="6">
        <f>Y5*$O$18</f>
        <v>3.68</v>
      </c>
      <c r="F18" s="6">
        <f>Z5*$O$18</f>
        <v>4.04</v>
      </c>
      <c r="G18" s="6">
        <f>AA5*$O$18</f>
        <v>5.76</v>
      </c>
      <c r="H18" s="6">
        <f>AB5*$O$18</f>
        <v>5.96</v>
      </c>
      <c r="I18" s="20"/>
      <c r="J18" s="20"/>
      <c r="K18" s="20"/>
      <c r="L18" s="20"/>
      <c r="M18" s="20"/>
      <c r="O18" s="13">
        <v>1</v>
      </c>
    </row>
    <row r="19" spans="2:19">
      <c r="B19" s="3" t="s">
        <v>7</v>
      </c>
      <c r="C19" s="6">
        <f>W6*$O$18</f>
        <v>6.6</v>
      </c>
      <c r="D19" s="6">
        <f>X6*$O$18</f>
        <v>6.6</v>
      </c>
      <c r="E19" s="6">
        <f>Y6*$O$18</f>
        <v>5.76</v>
      </c>
      <c r="F19" s="6">
        <f>Z6*$O$18</f>
        <v>5.92</v>
      </c>
      <c r="G19" s="6">
        <f>AA6*$O$18</f>
        <v>3.68</v>
      </c>
      <c r="H19" s="6">
        <f>AB6*$O$18</f>
        <v>4.08</v>
      </c>
      <c r="I19" s="20"/>
      <c r="J19" s="20"/>
      <c r="K19" s="20"/>
      <c r="L19" s="20"/>
      <c r="M19" s="20"/>
    </row>
    <row r="20" spans="2:19">
      <c r="B20" s="3" t="s">
        <v>8</v>
      </c>
      <c r="C20" s="6">
        <f>W7*$O$18</f>
        <v>6.72</v>
      </c>
      <c r="D20" s="6">
        <f>X7*$O$18</f>
        <v>6.48</v>
      </c>
      <c r="E20" s="6">
        <f>Y7*$O$18</f>
        <v>5.92</v>
      </c>
      <c r="F20" s="6">
        <f>Z7*$O$18</f>
        <v>4.08</v>
      </c>
      <c r="G20" s="6">
        <f>AA7*$O$18</f>
        <v>4.04</v>
      </c>
      <c r="H20" s="6">
        <f>AB7*$O$18</f>
        <v>3.64</v>
      </c>
      <c r="I20" s="20"/>
      <c r="J20" s="20"/>
      <c r="K20" s="20"/>
      <c r="L20" s="20"/>
      <c r="M20" s="20"/>
    </row>
    <row r="21" spans="2:19">
      <c r="B21" s="3" t="s">
        <v>9</v>
      </c>
      <c r="C21" s="6">
        <f>W8*$O$18</f>
        <v>4.3600000000000003</v>
      </c>
      <c r="D21" s="6">
        <f>X8*$O$18</f>
        <v>3.68</v>
      </c>
      <c r="E21" s="6">
        <f>Y8*$O$18</f>
        <v>6.32</v>
      </c>
      <c r="F21" s="6">
        <f>Z8*$O$18</f>
        <v>6.32</v>
      </c>
      <c r="G21" s="6">
        <f>AA8*$O$18</f>
        <v>6.72</v>
      </c>
      <c r="H21" s="6">
        <f>AB8*$O$18</f>
        <v>6.6</v>
      </c>
      <c r="I21" s="20"/>
      <c r="J21" s="20"/>
      <c r="K21" s="20"/>
      <c r="L21" s="20"/>
      <c r="M21" s="20"/>
    </row>
    <row r="24" spans="2:19" ht="21">
      <c r="B24" s="10" t="s">
        <v>22</v>
      </c>
      <c r="C24" s="10"/>
      <c r="D24" s="10"/>
      <c r="E24" s="10"/>
      <c r="F24" s="10"/>
      <c r="G24" s="10"/>
      <c r="H24" s="10"/>
      <c r="I24" s="18"/>
      <c r="J24" s="18"/>
      <c r="K24" s="18"/>
      <c r="L24" s="18"/>
      <c r="M24" s="18"/>
      <c r="N24" s="5"/>
    </row>
    <row r="25" spans="2:19" ht="28.8">
      <c r="B25" s="3"/>
      <c r="C25" s="2" t="s">
        <v>12</v>
      </c>
      <c r="D25" s="2" t="s">
        <v>13</v>
      </c>
      <c r="E25" s="2" t="s">
        <v>14</v>
      </c>
      <c r="F25" s="2" t="s">
        <v>15</v>
      </c>
      <c r="G25" s="2" t="s">
        <v>16</v>
      </c>
      <c r="H25" s="2" t="s">
        <v>17</v>
      </c>
      <c r="I25" s="2" t="s">
        <v>26</v>
      </c>
      <c r="J25" s="7" t="s">
        <v>5</v>
      </c>
      <c r="K25" s="2" t="s">
        <v>32</v>
      </c>
      <c r="L25" s="7" t="s">
        <v>3</v>
      </c>
    </row>
    <row r="26" spans="2:19">
      <c r="B26" s="3" t="s">
        <v>6</v>
      </c>
      <c r="C26" s="24">
        <v>0</v>
      </c>
      <c r="D26" s="24">
        <v>0</v>
      </c>
      <c r="E26" s="24">
        <v>900</v>
      </c>
      <c r="F26" s="24">
        <v>800</v>
      </c>
      <c r="G26" s="24">
        <v>0</v>
      </c>
      <c r="H26" s="24">
        <v>0</v>
      </c>
      <c r="I26" s="23">
        <v>1</v>
      </c>
      <c r="J26" s="23">
        <v>5000</v>
      </c>
      <c r="K26" s="23">
        <f>I26*J26-SUM(C26:H26)</f>
        <v>3300</v>
      </c>
      <c r="L26" s="3">
        <v>5000</v>
      </c>
      <c r="R26" s="12"/>
      <c r="S26" s="12"/>
    </row>
    <row r="27" spans="2:19">
      <c r="B27" s="3" t="s">
        <v>7</v>
      </c>
      <c r="C27" s="24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3">
        <v>0</v>
      </c>
      <c r="J27" s="23">
        <v>2000</v>
      </c>
      <c r="K27" s="23">
        <f t="shared" ref="K27:K29" si="0">I27*J27-SUM(C27:H27)</f>
        <v>0</v>
      </c>
      <c r="L27" s="3">
        <v>2200</v>
      </c>
    </row>
    <row r="28" spans="2:19">
      <c r="B28" s="3" t="s">
        <v>8</v>
      </c>
      <c r="C28" s="24">
        <v>0</v>
      </c>
      <c r="D28" s="24">
        <v>0</v>
      </c>
      <c r="E28" s="24">
        <v>0</v>
      </c>
      <c r="F28" s="24">
        <v>2.0594637106796701E-14</v>
      </c>
      <c r="G28" s="24">
        <v>999.99999999999989</v>
      </c>
      <c r="H28" s="24">
        <v>600</v>
      </c>
      <c r="I28" s="23">
        <v>1</v>
      </c>
      <c r="J28" s="23">
        <v>2000</v>
      </c>
      <c r="K28" s="23">
        <f t="shared" si="0"/>
        <v>400</v>
      </c>
      <c r="L28" s="3">
        <v>2200</v>
      </c>
    </row>
    <row r="29" spans="2:19">
      <c r="B29" s="3" t="s">
        <v>9</v>
      </c>
      <c r="C29" s="24">
        <v>500</v>
      </c>
      <c r="D29" s="24">
        <v>700</v>
      </c>
      <c r="E29" s="24">
        <v>0</v>
      </c>
      <c r="F29" s="24">
        <v>0</v>
      </c>
      <c r="G29" s="24">
        <v>0</v>
      </c>
      <c r="H29" s="24">
        <v>0</v>
      </c>
      <c r="I29" s="23">
        <v>1</v>
      </c>
      <c r="J29" s="23">
        <v>2000</v>
      </c>
      <c r="K29" s="23">
        <f t="shared" si="0"/>
        <v>800</v>
      </c>
      <c r="L29" s="3">
        <v>2200</v>
      </c>
    </row>
    <row r="30" spans="2:19">
      <c r="B30" s="3" t="s">
        <v>24</v>
      </c>
      <c r="C30" s="32">
        <f>C31-SUM(C26:C29)</f>
        <v>0</v>
      </c>
      <c r="D30" s="32">
        <f t="shared" ref="D30:H30" si="1">D31-SUM(D26:D29)</f>
        <v>0</v>
      </c>
      <c r="E30" s="32">
        <f t="shared" si="1"/>
        <v>0</v>
      </c>
      <c r="F30" s="32">
        <f t="shared" si="1"/>
        <v>0</v>
      </c>
      <c r="G30" s="32">
        <f t="shared" si="1"/>
        <v>0</v>
      </c>
      <c r="H30" s="32">
        <f t="shared" si="1"/>
        <v>0</v>
      </c>
      <c r="I30" s="3"/>
      <c r="K30" s="3"/>
    </row>
    <row r="31" spans="2:19">
      <c r="B31" s="22" t="s">
        <v>20</v>
      </c>
      <c r="C31" s="3">
        <v>500</v>
      </c>
      <c r="D31" s="3">
        <v>700</v>
      </c>
      <c r="E31" s="3">
        <v>900</v>
      </c>
      <c r="F31" s="3">
        <v>800</v>
      </c>
      <c r="G31" s="3">
        <v>1000</v>
      </c>
      <c r="H31" s="3">
        <v>600</v>
      </c>
      <c r="I31" s="3"/>
      <c r="K31" s="3"/>
    </row>
    <row r="33" spans="2:15">
      <c r="N33" s="21" t="s">
        <v>23</v>
      </c>
      <c r="O33" s="30">
        <f>SUMPRODUCT(I26:I29,L26:L29)+SUMPRODUCT(I36:I39,L36:L39)+SUMPRODUCT(C18:H21,C26:H29)+SUMPRODUCT(C18:H21,C36:H39)</f>
        <v>31121.399995759057</v>
      </c>
    </row>
    <row r="34" spans="2:15" ht="21">
      <c r="B34" s="10" t="s">
        <v>25</v>
      </c>
      <c r="C34" s="10"/>
      <c r="D34" s="10"/>
      <c r="E34" s="10"/>
      <c r="F34" s="10"/>
      <c r="G34" s="10"/>
      <c r="H34" s="10"/>
      <c r="I34" s="18"/>
      <c r="K34" s="18"/>
    </row>
    <row r="35" spans="2:15" ht="28.8">
      <c r="B35" s="3"/>
      <c r="C35" s="2" t="s">
        <v>12</v>
      </c>
      <c r="D35" s="2" t="s">
        <v>13</v>
      </c>
      <c r="E35" s="2" t="s">
        <v>14</v>
      </c>
      <c r="F35" s="2" t="s">
        <v>15</v>
      </c>
      <c r="G35" s="2" t="s">
        <v>16</v>
      </c>
      <c r="H35" s="2" t="s">
        <v>17</v>
      </c>
      <c r="I35" s="2" t="s">
        <v>26</v>
      </c>
      <c r="J35" s="7" t="s">
        <v>5</v>
      </c>
      <c r="K35" s="2" t="s">
        <v>33</v>
      </c>
      <c r="L35" s="7" t="s">
        <v>3</v>
      </c>
    </row>
    <row r="36" spans="2:15">
      <c r="B36" s="3" t="s">
        <v>6</v>
      </c>
      <c r="C36" s="24">
        <v>50.000000000000007</v>
      </c>
      <c r="D36" s="24">
        <v>89.999999353014815</v>
      </c>
      <c r="E36" s="24">
        <v>120</v>
      </c>
      <c r="F36" s="24">
        <v>65</v>
      </c>
      <c r="G36" s="24">
        <v>120</v>
      </c>
      <c r="H36" s="24">
        <v>69.999999700939412</v>
      </c>
      <c r="I36" s="23">
        <v>1</v>
      </c>
      <c r="J36" s="23">
        <v>1000</v>
      </c>
      <c r="K36" s="23">
        <f>I36*J36-SUM(C36:H36)</f>
        <v>485.00000094604582</v>
      </c>
      <c r="L36" s="3">
        <v>1500</v>
      </c>
    </row>
    <row r="37" spans="2:15">
      <c r="B37" s="3" t="s">
        <v>7</v>
      </c>
      <c r="C37" s="24">
        <v>0</v>
      </c>
      <c r="D37" s="24">
        <v>6.4698518092130581E-7</v>
      </c>
      <c r="E37" s="24">
        <v>0</v>
      </c>
      <c r="F37" s="24">
        <v>0</v>
      </c>
      <c r="G37" s="24">
        <v>0</v>
      </c>
      <c r="H37" s="24">
        <v>-6.4698518092130581E-7</v>
      </c>
      <c r="I37" s="23">
        <v>0</v>
      </c>
      <c r="J37" s="23">
        <v>1000</v>
      </c>
      <c r="K37" s="23">
        <f t="shared" ref="K37:K39" si="2">I37*J37-SUM(C37:H37)</f>
        <v>0</v>
      </c>
      <c r="L37" s="3">
        <v>1500</v>
      </c>
    </row>
    <row r="38" spans="2:15">
      <c r="B38" s="3" t="s">
        <v>8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3">
        <v>0</v>
      </c>
      <c r="J38" s="23">
        <v>1000</v>
      </c>
      <c r="K38" s="23">
        <f t="shared" si="2"/>
        <v>0</v>
      </c>
      <c r="L38" s="3">
        <v>1500</v>
      </c>
    </row>
    <row r="39" spans="2:15">
      <c r="B39" s="3" t="s">
        <v>9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3">
        <v>0</v>
      </c>
      <c r="J39" s="23">
        <v>1000</v>
      </c>
      <c r="K39" s="23">
        <f t="shared" si="2"/>
        <v>0</v>
      </c>
      <c r="L39" s="3">
        <v>1500</v>
      </c>
    </row>
    <row r="40" spans="2:15">
      <c r="B40" s="3" t="s">
        <v>24</v>
      </c>
      <c r="C40" s="32">
        <f>C41-SUM(C36:C39)</f>
        <v>0</v>
      </c>
      <c r="D40" s="32">
        <f t="shared" ref="D40:H40" si="3">D41-SUM(D36:D39)</f>
        <v>0</v>
      </c>
      <c r="E40" s="32">
        <f t="shared" si="3"/>
        <v>0</v>
      </c>
      <c r="F40" s="32">
        <f t="shared" si="3"/>
        <v>0</v>
      </c>
      <c r="G40" s="32">
        <f t="shared" si="3"/>
        <v>0</v>
      </c>
      <c r="H40" s="32">
        <f t="shared" si="3"/>
        <v>9.460457732757277E-7</v>
      </c>
      <c r="I40" s="3"/>
      <c r="J40" s="3"/>
      <c r="K40" s="3"/>
    </row>
    <row r="41" spans="2:15">
      <c r="B41" s="22" t="s">
        <v>20</v>
      </c>
      <c r="C41" s="3">
        <v>50</v>
      </c>
      <c r="D41" s="3">
        <v>90</v>
      </c>
      <c r="E41" s="3">
        <v>120</v>
      </c>
      <c r="F41" s="3">
        <v>65</v>
      </c>
      <c r="G41" s="3">
        <v>120</v>
      </c>
      <c r="H41" s="3">
        <v>70</v>
      </c>
      <c r="I41" s="3"/>
      <c r="J41" s="3"/>
      <c r="K41" s="3"/>
    </row>
  </sheetData>
  <mergeCells count="7">
    <mergeCell ref="B16:H16"/>
    <mergeCell ref="B24:H24"/>
    <mergeCell ref="B34:H34"/>
    <mergeCell ref="B10:I10"/>
    <mergeCell ref="C3:E3"/>
    <mergeCell ref="F3:H3"/>
    <mergeCell ref="V3:A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7"/>
  <sheetViews>
    <sheetView topLeftCell="A16" workbookViewId="0">
      <selection activeCell="G39" sqref="G39"/>
    </sheetView>
  </sheetViews>
  <sheetFormatPr defaultRowHeight="14.4"/>
  <cols>
    <col min="1" max="1" width="13.33203125" customWidth="1"/>
    <col min="2" max="2" width="10.33203125" customWidth="1"/>
    <col min="3" max="3" width="11.109375" customWidth="1"/>
    <col min="5" max="5" width="12.109375" customWidth="1"/>
    <col min="6" max="6" width="10.33203125" customWidth="1"/>
    <col min="7" max="7" width="16.88671875" customWidth="1"/>
    <col min="9" max="9" width="10" customWidth="1"/>
  </cols>
  <sheetData>
    <row r="1" spans="1:9" ht="21">
      <c r="A1" s="11" t="s">
        <v>27</v>
      </c>
      <c r="B1" s="11"/>
      <c r="C1" s="11"/>
      <c r="D1" s="11"/>
      <c r="E1" s="11"/>
      <c r="F1" s="11"/>
      <c r="G1" s="11"/>
      <c r="H1" s="11"/>
      <c r="I1" s="14"/>
    </row>
    <row r="2" spans="1:9">
      <c r="A2" s="1"/>
      <c r="B2" s="9" t="s">
        <v>0</v>
      </c>
      <c r="C2" s="9"/>
      <c r="D2" s="9"/>
      <c r="E2" s="9" t="s">
        <v>1</v>
      </c>
      <c r="F2" s="9"/>
      <c r="G2" s="9"/>
    </row>
    <row r="3" spans="1:9" ht="33.7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3</v>
      </c>
      <c r="F3" s="2" t="s">
        <v>4</v>
      </c>
      <c r="G3" s="2" t="s">
        <v>5</v>
      </c>
    </row>
    <row r="4" spans="1:9">
      <c r="A4" s="3" t="s">
        <v>6</v>
      </c>
      <c r="B4" s="3">
        <v>5000</v>
      </c>
      <c r="C4" s="3">
        <v>10</v>
      </c>
      <c r="D4" s="3">
        <v>5000</v>
      </c>
      <c r="E4" s="3">
        <v>1500</v>
      </c>
      <c r="F4" s="3">
        <v>20</v>
      </c>
      <c r="G4" s="3">
        <v>1000</v>
      </c>
    </row>
    <row r="5" spans="1:9">
      <c r="A5" s="3" t="s">
        <v>7</v>
      </c>
      <c r="B5" s="3">
        <v>2200</v>
      </c>
      <c r="C5" s="3">
        <v>10</v>
      </c>
      <c r="D5" s="3">
        <v>2000</v>
      </c>
      <c r="E5" s="3">
        <v>1500</v>
      </c>
      <c r="F5" s="3">
        <v>20</v>
      </c>
      <c r="G5" s="3">
        <v>1000</v>
      </c>
    </row>
    <row r="6" spans="1:9">
      <c r="A6" s="3" t="s">
        <v>8</v>
      </c>
      <c r="B6" s="3">
        <v>2200</v>
      </c>
      <c r="C6" s="3">
        <v>10</v>
      </c>
      <c r="D6" s="3">
        <v>2000</v>
      </c>
      <c r="E6" s="3">
        <v>1500</v>
      </c>
      <c r="F6" s="3">
        <v>20</v>
      </c>
      <c r="G6" s="3">
        <v>1000</v>
      </c>
    </row>
    <row r="7" spans="1:9">
      <c r="A7" s="3" t="s">
        <v>9</v>
      </c>
      <c r="B7" s="3">
        <v>2200</v>
      </c>
      <c r="C7" s="3">
        <v>10</v>
      </c>
      <c r="D7" s="3">
        <v>2000</v>
      </c>
      <c r="E7" s="3">
        <v>1500</v>
      </c>
      <c r="F7" s="3">
        <v>20</v>
      </c>
      <c r="G7" s="3">
        <v>1000</v>
      </c>
    </row>
    <row r="9" spans="1:9" ht="21">
      <c r="A9" s="10" t="s">
        <v>10</v>
      </c>
      <c r="B9" s="10"/>
      <c r="C9" s="10"/>
      <c r="D9" s="10"/>
      <c r="E9" s="10"/>
      <c r="F9" s="10"/>
      <c r="G9" s="10"/>
      <c r="H9" s="10"/>
    </row>
    <row r="10" spans="1:9" ht="28.8">
      <c r="A10" s="2" t="s">
        <v>11</v>
      </c>
      <c r="B10" s="2" t="s">
        <v>12</v>
      </c>
      <c r="C10" s="2" t="s">
        <v>13</v>
      </c>
      <c r="D10" s="2" t="s">
        <v>14</v>
      </c>
      <c r="E10" s="2" t="s">
        <v>15</v>
      </c>
      <c r="F10" s="2" t="s">
        <v>16</v>
      </c>
      <c r="G10" s="2" t="s">
        <v>17</v>
      </c>
      <c r="H10" s="26" t="s">
        <v>18</v>
      </c>
    </row>
    <row r="11" spans="1:9">
      <c r="A11" s="3" t="s">
        <v>0</v>
      </c>
      <c r="B11" s="3">
        <v>500</v>
      </c>
      <c r="C11" s="3">
        <v>700</v>
      </c>
      <c r="D11" s="3">
        <v>900</v>
      </c>
      <c r="E11" s="3">
        <v>800</v>
      </c>
      <c r="F11" s="3">
        <v>1000</v>
      </c>
      <c r="G11" s="3">
        <v>600</v>
      </c>
      <c r="H11" s="3">
        <f>SUM(B11:G11)</f>
        <v>4500</v>
      </c>
    </row>
    <row r="12" spans="1:9">
      <c r="A12" s="3" t="s">
        <v>1</v>
      </c>
      <c r="B12" s="3">
        <v>50</v>
      </c>
      <c r="C12" s="3">
        <v>90</v>
      </c>
      <c r="D12" s="3">
        <v>120</v>
      </c>
      <c r="E12" s="3">
        <v>65</v>
      </c>
      <c r="F12" s="3">
        <v>120</v>
      </c>
      <c r="G12" s="3">
        <v>70</v>
      </c>
      <c r="H12" s="3">
        <f>SUM(B12:G12)</f>
        <v>515</v>
      </c>
    </row>
    <row r="14" spans="1:9" ht="21">
      <c r="A14" s="11" t="s">
        <v>19</v>
      </c>
      <c r="B14" s="11"/>
      <c r="C14" s="11"/>
      <c r="D14" s="11"/>
      <c r="E14" s="11"/>
      <c r="F14" s="11"/>
      <c r="G14" s="11"/>
      <c r="H14" s="11"/>
    </row>
    <row r="15" spans="1:9" ht="43.2">
      <c r="A15" s="3"/>
      <c r="B15" s="2" t="s">
        <v>12</v>
      </c>
      <c r="C15" s="2" t="s">
        <v>13</v>
      </c>
      <c r="D15" s="2" t="s">
        <v>14</v>
      </c>
      <c r="E15" s="2" t="s">
        <v>15</v>
      </c>
      <c r="F15" s="2" t="s">
        <v>16</v>
      </c>
      <c r="G15" s="2" t="s">
        <v>17</v>
      </c>
      <c r="I15" s="27" t="s">
        <v>28</v>
      </c>
    </row>
    <row r="16" spans="1:9">
      <c r="A16" s="3" t="s">
        <v>6</v>
      </c>
      <c r="B16" s="6">
        <f>6.32*I16</f>
        <v>6.32</v>
      </c>
      <c r="C16" s="6">
        <f>6.32*I16</f>
        <v>6.32</v>
      </c>
      <c r="D16" s="6">
        <f>3.68*I16</f>
        <v>3.68</v>
      </c>
      <c r="E16" s="6">
        <f>4.04*I16</f>
        <v>4.04</v>
      </c>
      <c r="F16" s="6">
        <f>5.76*I16</f>
        <v>5.76</v>
      </c>
      <c r="G16" s="6">
        <f>5.96*I16</f>
        <v>5.96</v>
      </c>
      <c r="I16" s="21">
        <v>1</v>
      </c>
    </row>
    <row r="17" spans="1:9">
      <c r="A17" s="3" t="s">
        <v>7</v>
      </c>
      <c r="B17" s="6">
        <f>6.6*I16</f>
        <v>6.6</v>
      </c>
      <c r="C17" s="6">
        <f>6.6*I16</f>
        <v>6.6</v>
      </c>
      <c r="D17" s="6">
        <f>5.76*I16</f>
        <v>5.76</v>
      </c>
      <c r="E17" s="6">
        <f>5.92*I16</f>
        <v>5.92</v>
      </c>
      <c r="F17" s="6">
        <f>3.68*I16</f>
        <v>3.68</v>
      </c>
      <c r="G17" s="6">
        <f>4.08*I16</f>
        <v>4.08</v>
      </c>
    </row>
    <row r="18" spans="1:9">
      <c r="A18" s="3" t="s">
        <v>8</v>
      </c>
      <c r="B18" s="6">
        <f>6.72*I16</f>
        <v>6.72</v>
      </c>
      <c r="C18" s="6">
        <f>6.48*I16</f>
        <v>6.48</v>
      </c>
      <c r="D18" s="6">
        <f>5.92*I16</f>
        <v>5.92</v>
      </c>
      <c r="E18" s="6">
        <f>4.08*I16</f>
        <v>4.08</v>
      </c>
      <c r="F18" s="6">
        <f>4.04*I16</f>
        <v>4.04</v>
      </c>
      <c r="G18" s="6">
        <f>3.64*I16</f>
        <v>3.64</v>
      </c>
    </row>
    <row r="19" spans="1:9">
      <c r="A19" s="3" t="s">
        <v>9</v>
      </c>
      <c r="B19" s="6">
        <f>4.36*I16</f>
        <v>4.3600000000000003</v>
      </c>
      <c r="C19" s="6">
        <f>3.68*I16</f>
        <v>3.68</v>
      </c>
      <c r="D19" s="6">
        <f>6.32*I16</f>
        <v>6.32</v>
      </c>
      <c r="E19" s="6">
        <f>6.32*I16</f>
        <v>6.32</v>
      </c>
      <c r="F19" s="6">
        <f>6.72*I16</f>
        <v>6.72</v>
      </c>
      <c r="G19" s="6">
        <f>6.6*I16</f>
        <v>6.6</v>
      </c>
    </row>
    <row r="21" spans="1:9" ht="21">
      <c r="A21" s="10" t="s">
        <v>29</v>
      </c>
      <c r="B21" s="10"/>
      <c r="C21" s="10"/>
      <c r="D21" s="10"/>
      <c r="E21" s="10"/>
      <c r="F21" s="10"/>
      <c r="G21" s="10"/>
      <c r="H21" s="10"/>
      <c r="I21" s="10"/>
    </row>
    <row r="22" spans="1:9" ht="28.8">
      <c r="A22" s="3"/>
      <c r="B22" s="2" t="s">
        <v>12</v>
      </c>
      <c r="C22" s="2" t="s">
        <v>13</v>
      </c>
      <c r="D22" s="2" t="s">
        <v>14</v>
      </c>
      <c r="E22" s="2" t="s">
        <v>15</v>
      </c>
      <c r="F22" s="2" t="s">
        <v>16</v>
      </c>
      <c r="G22" s="2" t="s">
        <v>17</v>
      </c>
      <c r="H22" s="3" t="s">
        <v>21</v>
      </c>
      <c r="I22" s="3" t="s">
        <v>5</v>
      </c>
    </row>
    <row r="23" spans="1:9">
      <c r="A23" s="3" t="s">
        <v>6</v>
      </c>
      <c r="B23" s="32">
        <v>0</v>
      </c>
      <c r="C23" s="32">
        <v>0</v>
      </c>
      <c r="D23" s="32">
        <v>900</v>
      </c>
      <c r="E23" s="32">
        <v>800</v>
      </c>
      <c r="F23" s="32">
        <v>0</v>
      </c>
      <c r="G23" s="32">
        <v>0</v>
      </c>
      <c r="H23" s="32">
        <v>1</v>
      </c>
      <c r="I23" s="32">
        <f>H23*D4-SUM(B23:G23)</f>
        <v>3300</v>
      </c>
    </row>
    <row r="24" spans="1:9">
      <c r="A24" s="3" t="s">
        <v>7</v>
      </c>
      <c r="B24" s="32">
        <v>0</v>
      </c>
      <c r="C24" s="32">
        <v>0</v>
      </c>
      <c r="D24" s="32">
        <v>0</v>
      </c>
      <c r="E24" s="32">
        <v>0</v>
      </c>
      <c r="F24" s="32">
        <v>0</v>
      </c>
      <c r="G24" s="32">
        <v>0</v>
      </c>
      <c r="H24" s="32">
        <v>0</v>
      </c>
      <c r="I24" s="32">
        <f t="shared" ref="I24:I26" si="0">H24*D5-SUM(B24:G24)</f>
        <v>0</v>
      </c>
    </row>
    <row r="25" spans="1:9">
      <c r="A25" s="3" t="s">
        <v>8</v>
      </c>
      <c r="B25" s="32">
        <v>0</v>
      </c>
      <c r="C25" s="32">
        <v>0</v>
      </c>
      <c r="D25" s="32">
        <v>0</v>
      </c>
      <c r="E25" s="32">
        <v>1.5942108744226857E-15</v>
      </c>
      <c r="F25" s="32">
        <v>1000</v>
      </c>
      <c r="G25" s="32">
        <v>600</v>
      </c>
      <c r="H25" s="32">
        <v>1</v>
      </c>
      <c r="I25" s="32">
        <f>H25*D6-SUM(B25:G25)</f>
        <v>400</v>
      </c>
    </row>
    <row r="26" spans="1:9">
      <c r="A26" s="3" t="s">
        <v>9</v>
      </c>
      <c r="B26" s="32">
        <v>500</v>
      </c>
      <c r="C26" s="32">
        <v>700</v>
      </c>
      <c r="D26" s="32">
        <v>0</v>
      </c>
      <c r="E26" s="32">
        <v>4.0245584642661925E-15</v>
      </c>
      <c r="F26" s="32">
        <v>0</v>
      </c>
      <c r="G26" s="32">
        <v>0</v>
      </c>
      <c r="H26" s="32">
        <v>1</v>
      </c>
      <c r="I26" s="32">
        <f t="shared" si="0"/>
        <v>800</v>
      </c>
    </row>
    <row r="27" spans="1:9">
      <c r="A27" s="3" t="s">
        <v>20</v>
      </c>
      <c r="B27" s="32">
        <f>B11-SUM(B23:B26)</f>
        <v>0</v>
      </c>
      <c r="C27" s="32">
        <f t="shared" ref="C27:G27" si="1">C11-SUM(C23:C26)</f>
        <v>0</v>
      </c>
      <c r="D27" s="32">
        <f t="shared" si="1"/>
        <v>0</v>
      </c>
      <c r="E27" s="32">
        <f t="shared" si="1"/>
        <v>0</v>
      </c>
      <c r="F27" s="32">
        <f t="shared" si="1"/>
        <v>0</v>
      </c>
      <c r="G27" s="32">
        <f t="shared" si="1"/>
        <v>0</v>
      </c>
      <c r="H27" s="34"/>
      <c r="I27" s="34"/>
    </row>
    <row r="28" spans="1:9">
      <c r="A28" s="17"/>
      <c r="B28" s="17"/>
      <c r="C28" s="17"/>
      <c r="D28" s="17"/>
      <c r="E28" s="17"/>
      <c r="F28" s="17"/>
      <c r="G28" s="17"/>
    </row>
    <row r="29" spans="1:9" ht="21">
      <c r="A29" s="28" t="s">
        <v>30</v>
      </c>
      <c r="B29" s="28"/>
      <c r="C29" s="28"/>
      <c r="D29" s="28"/>
      <c r="E29" s="28"/>
      <c r="F29" s="28"/>
      <c r="G29" s="28"/>
      <c r="H29" s="28"/>
      <c r="I29" s="28"/>
    </row>
    <row r="30" spans="1:9" ht="28.8">
      <c r="A30" s="3"/>
      <c r="B30" s="2" t="s">
        <v>12</v>
      </c>
      <c r="C30" s="2" t="s">
        <v>13</v>
      </c>
      <c r="D30" s="2" t="s">
        <v>14</v>
      </c>
      <c r="E30" s="2" t="s">
        <v>15</v>
      </c>
      <c r="F30" s="2" t="s">
        <v>16</v>
      </c>
      <c r="G30" s="2" t="s">
        <v>17</v>
      </c>
      <c r="H30" s="3" t="s">
        <v>21</v>
      </c>
      <c r="I30" s="3" t="s">
        <v>5</v>
      </c>
    </row>
    <row r="31" spans="1:9">
      <c r="A31" s="3" t="s">
        <v>6</v>
      </c>
      <c r="B31" s="32">
        <v>50.000000000000007</v>
      </c>
      <c r="C31" s="32">
        <v>89.999999999999972</v>
      </c>
      <c r="D31" s="32">
        <v>120.00000000000003</v>
      </c>
      <c r="E31" s="32">
        <v>65</v>
      </c>
      <c r="F31" s="32">
        <v>120</v>
      </c>
      <c r="G31" s="32">
        <v>69.999999999999986</v>
      </c>
      <c r="H31" s="32">
        <v>1</v>
      </c>
      <c r="I31" s="32">
        <f>H31*G4-SUM(B31:G31)</f>
        <v>485</v>
      </c>
    </row>
    <row r="32" spans="1:9">
      <c r="A32" s="3" t="s">
        <v>7</v>
      </c>
      <c r="B32" s="32">
        <v>0</v>
      </c>
      <c r="C32" s="32">
        <v>0</v>
      </c>
      <c r="D32" s="32">
        <v>0</v>
      </c>
      <c r="E32" s="32">
        <v>0</v>
      </c>
      <c r="F32" s="32">
        <v>0</v>
      </c>
      <c r="G32" s="32">
        <v>0</v>
      </c>
      <c r="H32" s="32">
        <v>0</v>
      </c>
      <c r="I32" s="32">
        <f t="shared" ref="I32:I34" si="2">H32*G5-SUM(B32:G32)</f>
        <v>0</v>
      </c>
    </row>
    <row r="33" spans="1:9">
      <c r="A33" s="3" t="s">
        <v>8</v>
      </c>
      <c r="B33" s="32">
        <v>0</v>
      </c>
      <c r="C33" s="32">
        <v>0</v>
      </c>
      <c r="D33" s="32">
        <v>0</v>
      </c>
      <c r="E33" s="32">
        <v>0</v>
      </c>
      <c r="F33" s="32">
        <v>0</v>
      </c>
      <c r="G33" s="32">
        <v>0</v>
      </c>
      <c r="H33" s="32">
        <v>0</v>
      </c>
      <c r="I33" s="32">
        <f t="shared" si="2"/>
        <v>0</v>
      </c>
    </row>
    <row r="34" spans="1:9">
      <c r="A34" s="3" t="s">
        <v>9</v>
      </c>
      <c r="B34" s="32">
        <v>0</v>
      </c>
      <c r="C34" s="32">
        <v>0</v>
      </c>
      <c r="D34" s="32">
        <v>0</v>
      </c>
      <c r="E34" s="32">
        <v>0</v>
      </c>
      <c r="F34" s="32">
        <v>0</v>
      </c>
      <c r="G34" s="32">
        <v>0</v>
      </c>
      <c r="H34" s="32">
        <v>0</v>
      </c>
      <c r="I34" s="32">
        <f t="shared" si="2"/>
        <v>0</v>
      </c>
    </row>
    <row r="35" spans="1:9">
      <c r="A35" s="3" t="s">
        <v>20</v>
      </c>
      <c r="B35" s="32">
        <f>B12-SUM(B31:B34)</f>
        <v>0</v>
      </c>
      <c r="C35" s="32">
        <f t="shared" ref="C35:G35" si="3">C12-SUM(C31:C34)</f>
        <v>0</v>
      </c>
      <c r="D35" s="32">
        <f t="shared" si="3"/>
        <v>0</v>
      </c>
      <c r="E35" s="32">
        <f t="shared" si="3"/>
        <v>0</v>
      </c>
      <c r="F35" s="32">
        <f t="shared" si="3"/>
        <v>0</v>
      </c>
      <c r="G35" s="32">
        <f t="shared" si="3"/>
        <v>0</v>
      </c>
      <c r="H35" s="34"/>
      <c r="I35" s="34"/>
    </row>
    <row r="37" spans="1:9" ht="21">
      <c r="A37" s="29" t="s">
        <v>31</v>
      </c>
      <c r="B37" s="33">
        <f>SUMPRODUCT(B23:G26,B16:G19)*I16+SUMPRODUCT(B31:G34,B16:G19)*I16+SUMPRODUCT(H23:H26,B4:B7)+SUMPRODUCT(E4:E7,H31:H34)</f>
        <v>31121.4</v>
      </c>
    </row>
  </sheetData>
  <mergeCells count="7">
    <mergeCell ref="A29:I29"/>
    <mergeCell ref="A1:H1"/>
    <mergeCell ref="B2:D2"/>
    <mergeCell ref="E2:G2"/>
    <mergeCell ref="A9:H9"/>
    <mergeCell ref="A14:H14"/>
    <mergeCell ref="A21:I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2017-07-31T14:42:55Z</dcterms:modified>
</cp:coreProperties>
</file>