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68" windowWidth="14808" windowHeight="7956" activeTab="1"/>
  </bookViews>
  <sheets>
    <sheet name="Optimal Order" sheetId="1" r:id="rId1"/>
    <sheet name="Budget" sheetId="4" r:id="rId2"/>
  </sheets>
  <calcPr calcId="124519"/>
</workbook>
</file>

<file path=xl/calcChain.xml><?xml version="1.0" encoding="utf-8"?>
<calcChain xmlns="http://schemas.openxmlformats.org/spreadsheetml/2006/main">
  <c r="S2" i="1"/>
  <c r="R2"/>
  <c r="Q10"/>
  <c r="Q3"/>
  <c r="Q4"/>
  <c r="Q5"/>
  <c r="Q6"/>
  <c r="Q7"/>
  <c r="Q8"/>
  <c r="Q9"/>
  <c r="Q2"/>
  <c r="K3"/>
  <c r="K4"/>
  <c r="K5"/>
  <c r="K6"/>
  <c r="K7"/>
  <c r="K8"/>
  <c r="K9"/>
  <c r="K2"/>
  <c r="P9"/>
  <c r="P5"/>
  <c r="O3"/>
  <c r="P3" s="1"/>
  <c r="O4"/>
  <c r="P4" s="1"/>
  <c r="O5"/>
  <c r="O6"/>
  <c r="P6" s="1"/>
  <c r="O7"/>
  <c r="P7" s="1"/>
  <c r="O8"/>
  <c r="P8" s="1"/>
  <c r="O9"/>
  <c r="O2"/>
  <c r="P2" s="1"/>
  <c r="N3"/>
  <c r="N4"/>
  <c r="N5"/>
  <c r="N6"/>
  <c r="N7"/>
  <c r="N8"/>
  <c r="N9"/>
  <c r="N2"/>
  <c r="J3" l="1"/>
  <c r="J4"/>
  <c r="J5"/>
  <c r="J6"/>
  <c r="J7"/>
  <c r="J8"/>
  <c r="J9"/>
  <c r="J2"/>
  <c r="S5" l="1"/>
  <c r="R5"/>
  <c r="S7"/>
  <c r="R7"/>
  <c r="S9"/>
  <c r="R9"/>
  <c r="S3"/>
  <c r="R3"/>
  <c r="S4"/>
  <c r="R4"/>
  <c r="R6"/>
  <c r="S6"/>
  <c r="S8"/>
  <c r="R8"/>
  <c r="S10" l="1"/>
  <c r="R10"/>
</calcChain>
</file>

<file path=xl/sharedStrings.xml><?xml version="1.0" encoding="utf-8"?>
<sst xmlns="http://schemas.openxmlformats.org/spreadsheetml/2006/main" count="64" uniqueCount="58">
  <si>
    <t>Cost (Rs.)</t>
  </si>
  <si>
    <t>Men</t>
  </si>
  <si>
    <t>Large</t>
  </si>
  <si>
    <t>Medium</t>
  </si>
  <si>
    <t>Small</t>
  </si>
  <si>
    <t>Women</t>
  </si>
  <si>
    <t>Kids</t>
  </si>
  <si>
    <t>Average</t>
  </si>
  <si>
    <t>Standard Deviation</t>
  </si>
  <si>
    <t>Registration Cost (INR)</t>
  </si>
  <si>
    <t>Goodwill Cost (INR)</t>
  </si>
  <si>
    <t>Critical Ratio (CR)</t>
  </si>
  <si>
    <t>Cost of T-Shirt</t>
  </si>
  <si>
    <t xml:space="preserve">Discount </t>
  </si>
  <si>
    <t>Total</t>
  </si>
  <si>
    <t>Optimal order Quantity</t>
  </si>
  <si>
    <t>Overstocking cost (Co)</t>
  </si>
  <si>
    <t>Understocking Cost (Cu)</t>
  </si>
  <si>
    <t>MINI MARATHON'17 BUDGET</t>
  </si>
  <si>
    <t>Particulars</t>
  </si>
  <si>
    <t>Details</t>
  </si>
  <si>
    <t>Amount</t>
  </si>
  <si>
    <t>Revenue</t>
  </si>
  <si>
    <t>Sponsorship</t>
  </si>
  <si>
    <t>NA</t>
  </si>
  <si>
    <t>Previous Balance</t>
  </si>
  <si>
    <t>Expenses</t>
  </si>
  <si>
    <t>STAGE</t>
  </si>
  <si>
    <t>Generator</t>
  </si>
  <si>
    <t xml:space="preserve"> Generators (2 nos) @ Rs. 20000</t>
  </si>
  <si>
    <t>Carpets/Tents + Chairs + Sofa + Tables</t>
  </si>
  <si>
    <t>Security Personal and Cleaning Staff</t>
  </si>
  <si>
    <t>GUEST</t>
  </si>
  <si>
    <t>Memento +Gift</t>
  </si>
  <si>
    <t>Travelling + Lodging &amp; Fooding</t>
  </si>
  <si>
    <t>PRINTING &amp; MARKETING</t>
  </si>
  <si>
    <t>Banners + Flex+ Flyers+ Posters + Receipts + Slips</t>
  </si>
  <si>
    <t>invitation Cards+ Notepad+ Calenders</t>
  </si>
  <si>
    <t>Certificates ( Winners + Participants) + Chest Numbers</t>
  </si>
  <si>
    <t xml:space="preserve"> Rs. 10 per participant </t>
  </si>
  <si>
    <t>10 * N</t>
  </si>
  <si>
    <t>Video Shooting, Photographer</t>
  </si>
  <si>
    <t>Promotion Newspapers, (Online Events, Quizzes)</t>
  </si>
  <si>
    <t>RACES</t>
  </si>
  <si>
    <t>Parking Signs, Plastic Cones, Flag, Barricades</t>
  </si>
  <si>
    <t>Nise Spray, Ambulance, First Aid Kit</t>
  </si>
  <si>
    <t>Tshirts for sponsors and Guest and Participants</t>
  </si>
  <si>
    <t>Rs. 130 (Approximate) per T-shirt</t>
  </si>
  <si>
    <t>130 * N</t>
  </si>
  <si>
    <t>Refreshment (Snacks + Water Bottle + Energy Drink)</t>
  </si>
  <si>
    <t>Rs. 40 per participant</t>
  </si>
  <si>
    <t>40 * N</t>
  </si>
  <si>
    <t>PRIZES (Winners Cup, Prize Money, Medals)</t>
  </si>
  <si>
    <t>Winners Trophies + Plaques + Photo Frames</t>
  </si>
  <si>
    <t>Medals + Prize money</t>
  </si>
  <si>
    <t>Other Miscellaneous</t>
  </si>
  <si>
    <t>*N = Number of registration</t>
  </si>
  <si>
    <t>582500 + 180 * N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</si>
</sst>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 * #,##0.00_ ;_ * \-#,##0.00_ ;_ * &quot;-&quot;??_ ;_ @_ "/>
    <numFmt numFmtId="165" formatCode="_ * #,##0_ ;_ * \-#,##0_ ;_ * &quot;-&quot;??_ ;_ @_ 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0" borderId="2" xfId="0" applyFont="1" applyBorder="1"/>
    <xf numFmtId="0" fontId="0" fillId="0" borderId="2" xfId="0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2" xfId="0" applyNumberFormat="1" applyFill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/>
    <xf numFmtId="0" fontId="0" fillId="0" borderId="1" xfId="0" applyFont="1" applyBorder="1" applyAlignment="1">
      <alignment horizontal="right"/>
    </xf>
    <xf numFmtId="0" fontId="1" fillId="0" borderId="1" xfId="0" applyFont="1" applyBorder="1" applyAlignment="1"/>
    <xf numFmtId="0" fontId="0" fillId="0" borderId="1" xfId="0" applyFont="1" applyBorder="1"/>
    <xf numFmtId="0" fontId="0" fillId="0" borderId="1" xfId="0" applyBorder="1"/>
    <xf numFmtId="165" fontId="0" fillId="0" borderId="3" xfId="1" applyNumberFormat="1" applyFont="1" applyBorder="1" applyAlignment="1">
      <alignment vertical="center"/>
    </xf>
    <xf numFmtId="165" fontId="0" fillId="0" borderId="1" xfId="1" applyNumberFormat="1" applyFont="1" applyBorder="1" applyAlignment="1">
      <alignment horizontal="center" vertical="center"/>
    </xf>
    <xf numFmtId="165" fontId="0" fillId="0" borderId="1" xfId="1" applyNumberFormat="1" applyFont="1" applyFill="1" applyBorder="1"/>
    <xf numFmtId="164" fontId="0" fillId="0" borderId="1" xfId="1" applyNumberFormat="1" applyFont="1" applyBorder="1" applyAlignment="1">
      <alignment horizontal="center"/>
    </xf>
    <xf numFmtId="165" fontId="0" fillId="0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43" fontId="0" fillId="0" borderId="0" xfId="0" applyNumberFormat="1"/>
    <xf numFmtId="165" fontId="3" fillId="0" borderId="1" xfId="1" applyNumberFormat="1" applyFont="1" applyFill="1" applyBorder="1" applyAlignment="1">
      <alignment horizontal="right" vertical="center"/>
    </xf>
    <xf numFmtId="0" fontId="0" fillId="0" borderId="0" xfId="0" applyFill="1" applyAlignment="1">
      <alignment horizontal="center"/>
    </xf>
    <xf numFmtId="165" fontId="0" fillId="0" borderId="1" xfId="1" applyNumberFormat="1" applyFont="1" applyBorder="1"/>
    <xf numFmtId="165" fontId="0" fillId="0" borderId="1" xfId="1" applyNumberFormat="1" applyFont="1" applyBorder="1" applyAlignment="1">
      <alignment horizontal="right"/>
    </xf>
    <xf numFmtId="165" fontId="0" fillId="0" borderId="1" xfId="1" applyNumberFormat="1" applyFont="1" applyFill="1" applyBorder="1" applyAlignment="1">
      <alignment horizontal="right" vertical="center"/>
    </xf>
    <xf numFmtId="165" fontId="0" fillId="0" borderId="1" xfId="1" applyNumberFormat="1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165" fontId="3" fillId="0" borderId="1" xfId="1" applyNumberFormat="1" applyFont="1" applyBorder="1" applyAlignment="1">
      <alignment horizontal="right"/>
    </xf>
    <xf numFmtId="165" fontId="0" fillId="0" borderId="0" xfId="0" applyNumberFormat="1"/>
    <xf numFmtId="0" fontId="0" fillId="0" borderId="1" xfId="0" applyBorder="1" applyAlignment="1"/>
    <xf numFmtId="165" fontId="3" fillId="0" borderId="1" xfId="1" applyNumberFormat="1" applyFont="1" applyBorder="1" applyAlignment="1">
      <alignment horizontal="right" vertical="center"/>
    </xf>
    <xf numFmtId="165" fontId="0" fillId="0" borderId="1" xfId="1" applyNumberFormat="1" applyFon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10"/>
  <sheetViews>
    <sheetView topLeftCell="I1" workbookViewId="0">
      <selection activeCell="P18" sqref="P18"/>
    </sheetView>
  </sheetViews>
  <sheetFormatPr defaultRowHeight="14.4"/>
  <cols>
    <col min="1" max="2" width="9.109375" style="3"/>
    <col min="10" max="10" width="12.109375" customWidth="1"/>
    <col min="11" max="11" width="18.109375" bestFit="1" customWidth="1"/>
    <col min="12" max="12" width="21.44140625" bestFit="1" customWidth="1"/>
    <col min="13" max="16" width="20.5546875" customWidth="1"/>
    <col min="17" max="17" width="22" bestFit="1" customWidth="1"/>
    <col min="18" max="18" width="18.33203125" customWidth="1"/>
    <col min="19" max="19" width="15.6640625" customWidth="1"/>
  </cols>
  <sheetData>
    <row r="1" spans="1:19" s="3" customFormat="1">
      <c r="A1" s="2"/>
      <c r="B1" s="2"/>
      <c r="C1" s="2">
        <v>2011</v>
      </c>
      <c r="D1" s="2">
        <v>2012</v>
      </c>
      <c r="E1" s="2">
        <v>2013</v>
      </c>
      <c r="F1" s="2">
        <v>2014</v>
      </c>
      <c r="G1" s="2">
        <v>2015</v>
      </c>
      <c r="H1" s="2">
        <v>2016</v>
      </c>
      <c r="I1" s="2" t="s">
        <v>0</v>
      </c>
      <c r="J1" s="2" t="s">
        <v>7</v>
      </c>
      <c r="K1" s="2" t="s">
        <v>8</v>
      </c>
      <c r="L1" s="4" t="s">
        <v>9</v>
      </c>
      <c r="M1" s="4" t="s">
        <v>10</v>
      </c>
      <c r="N1" s="9" t="s">
        <v>16</v>
      </c>
      <c r="O1" s="9" t="s">
        <v>17</v>
      </c>
      <c r="P1" s="7" t="s">
        <v>11</v>
      </c>
      <c r="Q1" s="2" t="s">
        <v>15</v>
      </c>
      <c r="R1" s="2" t="s">
        <v>12</v>
      </c>
      <c r="S1" s="2" t="s">
        <v>13</v>
      </c>
    </row>
    <row r="2" spans="1:19">
      <c r="A2" s="2" t="s">
        <v>1</v>
      </c>
      <c r="B2" s="2" t="s">
        <v>2</v>
      </c>
      <c r="C2" s="1">
        <v>300</v>
      </c>
      <c r="D2" s="1">
        <v>350</v>
      </c>
      <c r="E2" s="1">
        <v>400</v>
      </c>
      <c r="F2" s="1">
        <v>340</v>
      </c>
      <c r="G2" s="1">
        <v>400</v>
      </c>
      <c r="H2" s="1">
        <v>430</v>
      </c>
      <c r="I2" s="1">
        <v>130</v>
      </c>
      <c r="J2" s="12">
        <f>AVERAGE(C2:H2)</f>
        <v>370</v>
      </c>
      <c r="K2" s="11">
        <f>STDEV(C2:H2)</f>
        <v>48.166378315169183</v>
      </c>
      <c r="L2" s="5">
        <v>50</v>
      </c>
      <c r="M2" s="5">
        <v>600</v>
      </c>
      <c r="N2" s="10">
        <f>I2</f>
        <v>130</v>
      </c>
      <c r="O2" s="10">
        <f>L2-I2+M2</f>
        <v>520</v>
      </c>
      <c r="P2" s="13">
        <f>O2/(N2+O2)</f>
        <v>0.8</v>
      </c>
      <c r="Q2" s="1">
        <f>INT(NORMINV(P2,J2,K2))</f>
        <v>410</v>
      </c>
      <c r="R2" s="1">
        <f t="shared" ref="R2:R9" si="0">Q2*I2</f>
        <v>53300</v>
      </c>
      <c r="S2" s="1">
        <f>Q2*20</f>
        <v>8200</v>
      </c>
    </row>
    <row r="3" spans="1:19">
      <c r="A3" s="2"/>
      <c r="B3" s="2" t="s">
        <v>3</v>
      </c>
      <c r="C3" s="1">
        <v>400</v>
      </c>
      <c r="D3" s="1">
        <v>500</v>
      </c>
      <c r="E3" s="1">
        <v>700</v>
      </c>
      <c r="F3" s="1">
        <v>350</v>
      </c>
      <c r="G3" s="1">
        <v>670</v>
      </c>
      <c r="H3" s="1">
        <v>380</v>
      </c>
      <c r="I3" s="1">
        <v>130</v>
      </c>
      <c r="J3" s="12">
        <f t="shared" ref="J3:J9" si="1">AVERAGE(C3:H3)</f>
        <v>500</v>
      </c>
      <c r="K3" s="11">
        <f t="shared" ref="K3:K9" si="2">STDEV(C3:H3)</f>
        <v>152.18409903797439</v>
      </c>
      <c r="L3" s="5">
        <v>50</v>
      </c>
      <c r="M3" s="5">
        <v>600</v>
      </c>
      <c r="N3" s="10">
        <f t="shared" ref="N3:N9" si="3">I3</f>
        <v>130</v>
      </c>
      <c r="O3" s="10">
        <f t="shared" ref="O3:O9" si="4">L3-I3+M3</f>
        <v>520</v>
      </c>
      <c r="P3" s="13">
        <f t="shared" ref="P3:P9" si="5">O3/(N3+O3)</f>
        <v>0.8</v>
      </c>
      <c r="Q3" s="1">
        <f t="shared" ref="Q3:Q9" si="6">INT(NORMINV(P3,J3,K3))</f>
        <v>628</v>
      </c>
      <c r="R3" s="1">
        <f t="shared" si="0"/>
        <v>81640</v>
      </c>
      <c r="S3" s="1">
        <f t="shared" ref="S3:S9" si="7">Q3*20</f>
        <v>12560</v>
      </c>
    </row>
    <row r="4" spans="1:19">
      <c r="A4" s="2"/>
      <c r="B4" s="2" t="s">
        <v>4</v>
      </c>
      <c r="C4" s="1">
        <v>250</v>
      </c>
      <c r="D4" s="1">
        <v>350</v>
      </c>
      <c r="E4" s="1">
        <v>270</v>
      </c>
      <c r="F4" s="1">
        <v>200</v>
      </c>
      <c r="G4" s="1">
        <v>330</v>
      </c>
      <c r="H4" s="1">
        <v>350</v>
      </c>
      <c r="I4" s="1">
        <v>120</v>
      </c>
      <c r="J4" s="12">
        <f t="shared" si="1"/>
        <v>291.66666666666669</v>
      </c>
      <c r="K4" s="11">
        <f t="shared" si="2"/>
        <v>61.454590281496976</v>
      </c>
      <c r="L4" s="5">
        <v>50</v>
      </c>
      <c r="M4" s="5">
        <v>600</v>
      </c>
      <c r="N4" s="10">
        <f t="shared" si="3"/>
        <v>120</v>
      </c>
      <c r="O4" s="10">
        <f t="shared" si="4"/>
        <v>530</v>
      </c>
      <c r="P4" s="13">
        <f t="shared" si="5"/>
        <v>0.81538461538461537</v>
      </c>
      <c r="Q4" s="1">
        <f t="shared" si="6"/>
        <v>346</v>
      </c>
      <c r="R4" s="1">
        <f t="shared" si="0"/>
        <v>41520</v>
      </c>
      <c r="S4" s="1">
        <f t="shared" si="7"/>
        <v>6920</v>
      </c>
    </row>
    <row r="5" spans="1:19">
      <c r="A5" s="2" t="s">
        <v>5</v>
      </c>
      <c r="B5" s="2" t="s">
        <v>2</v>
      </c>
      <c r="C5" s="1">
        <v>100</v>
      </c>
      <c r="D5" s="1">
        <v>150</v>
      </c>
      <c r="E5" s="1">
        <v>100</v>
      </c>
      <c r="F5" s="1">
        <v>220</v>
      </c>
      <c r="G5" s="1">
        <v>350</v>
      </c>
      <c r="H5" s="1">
        <v>200</v>
      </c>
      <c r="I5" s="1">
        <v>130</v>
      </c>
      <c r="J5" s="12">
        <f t="shared" si="1"/>
        <v>186.66666666666666</v>
      </c>
      <c r="K5" s="11">
        <f t="shared" si="2"/>
        <v>94.1629792788369</v>
      </c>
      <c r="L5" s="5">
        <v>50</v>
      </c>
      <c r="M5" s="5">
        <v>600</v>
      </c>
      <c r="N5" s="10">
        <f t="shared" si="3"/>
        <v>130</v>
      </c>
      <c r="O5" s="10">
        <f t="shared" si="4"/>
        <v>520</v>
      </c>
      <c r="P5" s="13">
        <f t="shared" si="5"/>
        <v>0.8</v>
      </c>
      <c r="Q5" s="1">
        <f t="shared" si="6"/>
        <v>265</v>
      </c>
      <c r="R5" s="1">
        <f t="shared" si="0"/>
        <v>34450</v>
      </c>
      <c r="S5" s="1">
        <f t="shared" si="7"/>
        <v>5300</v>
      </c>
    </row>
    <row r="6" spans="1:19">
      <c r="A6" s="2"/>
      <c r="B6" s="2" t="s">
        <v>3</v>
      </c>
      <c r="C6" s="1">
        <v>200</v>
      </c>
      <c r="D6" s="1">
        <v>250</v>
      </c>
      <c r="E6" s="1">
        <v>270</v>
      </c>
      <c r="F6" s="1">
        <v>240</v>
      </c>
      <c r="G6" s="1">
        <v>210</v>
      </c>
      <c r="H6" s="1">
        <v>300</v>
      </c>
      <c r="I6" s="1">
        <v>130</v>
      </c>
      <c r="J6" s="12">
        <f t="shared" si="1"/>
        <v>245</v>
      </c>
      <c r="K6" s="11">
        <f t="shared" si="2"/>
        <v>37.282703764614496</v>
      </c>
      <c r="L6" s="5">
        <v>50</v>
      </c>
      <c r="M6" s="5">
        <v>600</v>
      </c>
      <c r="N6" s="10">
        <f t="shared" si="3"/>
        <v>130</v>
      </c>
      <c r="O6" s="10">
        <f t="shared" si="4"/>
        <v>520</v>
      </c>
      <c r="P6" s="13">
        <f t="shared" si="5"/>
        <v>0.8</v>
      </c>
      <c r="Q6" s="1">
        <f t="shared" si="6"/>
        <v>276</v>
      </c>
      <c r="R6" s="1">
        <f t="shared" si="0"/>
        <v>35880</v>
      </c>
      <c r="S6" s="1">
        <f t="shared" si="7"/>
        <v>5520</v>
      </c>
    </row>
    <row r="7" spans="1:19">
      <c r="A7" s="2"/>
      <c r="B7" s="2" t="s">
        <v>4</v>
      </c>
      <c r="C7" s="1">
        <v>120</v>
      </c>
      <c r="D7" s="1">
        <v>100</v>
      </c>
      <c r="E7" s="1">
        <v>150</v>
      </c>
      <c r="F7" s="1">
        <v>250</v>
      </c>
      <c r="G7" s="1">
        <v>200</v>
      </c>
      <c r="H7" s="1">
        <v>150</v>
      </c>
      <c r="I7" s="1">
        <v>120</v>
      </c>
      <c r="J7" s="12">
        <f t="shared" si="1"/>
        <v>161.66666666666666</v>
      </c>
      <c r="K7" s="11">
        <f t="shared" si="2"/>
        <v>54.924190177613625</v>
      </c>
      <c r="L7" s="5">
        <v>50</v>
      </c>
      <c r="M7" s="5">
        <v>600</v>
      </c>
      <c r="N7" s="10">
        <f t="shared" si="3"/>
        <v>120</v>
      </c>
      <c r="O7" s="10">
        <f t="shared" si="4"/>
        <v>530</v>
      </c>
      <c r="P7" s="13">
        <f t="shared" si="5"/>
        <v>0.81538461538461537</v>
      </c>
      <c r="Q7" s="1">
        <f t="shared" si="6"/>
        <v>210</v>
      </c>
      <c r="R7" s="1">
        <f t="shared" si="0"/>
        <v>25200</v>
      </c>
      <c r="S7" s="1">
        <f t="shared" si="7"/>
        <v>4200</v>
      </c>
    </row>
    <row r="8" spans="1:19">
      <c r="A8" s="2" t="s">
        <v>6</v>
      </c>
      <c r="B8" s="2" t="s">
        <v>2</v>
      </c>
      <c r="C8" s="1">
        <v>350</v>
      </c>
      <c r="D8" s="1">
        <v>270</v>
      </c>
      <c r="E8" s="1">
        <v>400</v>
      </c>
      <c r="F8" s="1">
        <v>450</v>
      </c>
      <c r="G8" s="1">
        <v>320</v>
      </c>
      <c r="H8" s="1">
        <v>360</v>
      </c>
      <c r="I8" s="1">
        <v>120</v>
      </c>
      <c r="J8" s="12">
        <f t="shared" si="1"/>
        <v>358.33333333333331</v>
      </c>
      <c r="K8" s="11">
        <f t="shared" si="2"/>
        <v>62.423286253341985</v>
      </c>
      <c r="L8" s="5">
        <v>50</v>
      </c>
      <c r="M8" s="5">
        <v>600</v>
      </c>
      <c r="N8" s="10">
        <f t="shared" si="3"/>
        <v>120</v>
      </c>
      <c r="O8" s="10">
        <f t="shared" si="4"/>
        <v>530</v>
      </c>
      <c r="P8" s="13">
        <f t="shared" si="5"/>
        <v>0.81538461538461537</v>
      </c>
      <c r="Q8" s="1">
        <f t="shared" si="6"/>
        <v>414</v>
      </c>
      <c r="R8" s="1">
        <f t="shared" si="0"/>
        <v>49680</v>
      </c>
      <c r="S8" s="1">
        <f t="shared" si="7"/>
        <v>8280</v>
      </c>
    </row>
    <row r="9" spans="1:19">
      <c r="A9" s="2"/>
      <c r="B9" s="2" t="s">
        <v>3</v>
      </c>
      <c r="C9" s="1">
        <v>400</v>
      </c>
      <c r="D9" s="1">
        <v>300</v>
      </c>
      <c r="E9" s="1">
        <v>220</v>
      </c>
      <c r="F9" s="1">
        <v>150</v>
      </c>
      <c r="G9" s="1">
        <v>300</v>
      </c>
      <c r="H9" s="1">
        <v>100</v>
      </c>
      <c r="I9" s="1">
        <v>110</v>
      </c>
      <c r="J9" s="12">
        <f t="shared" si="1"/>
        <v>245</v>
      </c>
      <c r="K9" s="11">
        <f t="shared" si="2"/>
        <v>110.22703842524301</v>
      </c>
      <c r="L9" s="5">
        <v>50</v>
      </c>
      <c r="M9" s="5">
        <v>600</v>
      </c>
      <c r="N9" s="10">
        <f t="shared" si="3"/>
        <v>110</v>
      </c>
      <c r="O9" s="10">
        <f t="shared" si="4"/>
        <v>540</v>
      </c>
      <c r="P9" s="13">
        <f t="shared" si="5"/>
        <v>0.83076923076923082</v>
      </c>
      <c r="Q9" s="1">
        <f t="shared" si="6"/>
        <v>350</v>
      </c>
      <c r="R9" s="1">
        <f t="shared" si="0"/>
        <v>38500</v>
      </c>
      <c r="S9" s="1">
        <f t="shared" si="7"/>
        <v>7000</v>
      </c>
    </row>
    <row r="10" spans="1:19">
      <c r="Q10" s="1">
        <f>SUM(Q2:Q9)</f>
        <v>2899</v>
      </c>
      <c r="R10" s="8">
        <f>SUM(R2:R9)</f>
        <v>360170</v>
      </c>
      <c r="S10" s="8">
        <f>SUM(S2:S9)</f>
        <v>57980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5"/>
  <sheetViews>
    <sheetView tabSelected="1" workbookViewId="0">
      <selection activeCell="G38" sqref="G38"/>
    </sheetView>
  </sheetViews>
  <sheetFormatPr defaultRowHeight="14.4"/>
  <cols>
    <col min="1" max="1" width="8" style="14" customWidth="1"/>
    <col min="2" max="2" width="48.44140625" style="15" bestFit="1" customWidth="1"/>
    <col min="3" max="3" width="29.33203125" style="15" customWidth="1"/>
    <col min="4" max="4" width="15" customWidth="1"/>
    <col min="5" max="6" width="10.88671875" customWidth="1"/>
    <col min="9" max="9" width="9.33203125" bestFit="1" customWidth="1"/>
  </cols>
  <sheetData>
    <row r="1" spans="1:5">
      <c r="D1" s="15"/>
    </row>
    <row r="2" spans="1:5">
      <c r="B2" s="45" t="s">
        <v>18</v>
      </c>
      <c r="C2" s="45"/>
      <c r="D2" s="45"/>
    </row>
    <row r="3" spans="1:5" s="6" customFormat="1">
      <c r="A3" s="16"/>
      <c r="B3" s="2" t="s">
        <v>19</v>
      </c>
      <c r="C3" s="2" t="s">
        <v>20</v>
      </c>
      <c r="D3" s="2" t="s">
        <v>21</v>
      </c>
    </row>
    <row r="4" spans="1:5" s="6" customFormat="1">
      <c r="A4" s="16"/>
      <c r="B4" s="45" t="s">
        <v>22</v>
      </c>
      <c r="C4" s="45"/>
      <c r="D4" s="45"/>
    </row>
    <row r="5" spans="1:5" s="6" customFormat="1">
      <c r="A5" s="16"/>
      <c r="B5" s="17" t="s">
        <v>23</v>
      </c>
      <c r="C5" s="2" t="s">
        <v>24</v>
      </c>
      <c r="D5" s="2" t="s">
        <v>24</v>
      </c>
    </row>
    <row r="6" spans="1:5" s="6" customFormat="1">
      <c r="A6" s="16"/>
      <c r="B6" s="18" t="s">
        <v>25</v>
      </c>
      <c r="C6" s="18"/>
      <c r="D6" s="19">
        <v>50000</v>
      </c>
    </row>
    <row r="7" spans="1:5">
      <c r="B7" s="45" t="s">
        <v>26</v>
      </c>
      <c r="C7" s="45"/>
      <c r="D7" s="45"/>
      <c r="E7" s="6"/>
    </row>
    <row r="8" spans="1:5">
      <c r="B8" s="20" t="s">
        <v>27</v>
      </c>
      <c r="C8" s="20"/>
      <c r="D8" s="20"/>
      <c r="E8" s="6"/>
    </row>
    <row r="9" spans="1:5">
      <c r="B9" s="21" t="s">
        <v>28</v>
      </c>
      <c r="C9" s="22" t="s">
        <v>29</v>
      </c>
      <c r="D9" s="23">
        <v>40000</v>
      </c>
      <c r="E9" s="6"/>
    </row>
    <row r="10" spans="1:5">
      <c r="B10" s="22" t="s">
        <v>30</v>
      </c>
      <c r="C10" s="21"/>
      <c r="D10" s="24">
        <v>35000</v>
      </c>
      <c r="E10" s="6"/>
    </row>
    <row r="11" spans="1:5">
      <c r="B11" s="25" t="s">
        <v>31</v>
      </c>
      <c r="C11" s="25"/>
      <c r="D11" s="25">
        <v>30000</v>
      </c>
      <c r="E11" s="6"/>
    </row>
    <row r="12" spans="1:5">
      <c r="B12" s="21"/>
      <c r="C12" s="21"/>
      <c r="D12" s="26"/>
      <c r="E12" s="6"/>
    </row>
    <row r="13" spans="1:5">
      <c r="B13" s="20" t="s">
        <v>32</v>
      </c>
      <c r="C13" s="20"/>
      <c r="D13" s="20"/>
      <c r="E13" s="6"/>
    </row>
    <row r="14" spans="1:5">
      <c r="B14" s="21" t="s">
        <v>33</v>
      </c>
      <c r="C14" s="21"/>
      <c r="D14" s="27">
        <v>15000</v>
      </c>
      <c r="E14" s="6"/>
    </row>
    <row r="15" spans="1:5">
      <c r="B15" s="22" t="s">
        <v>34</v>
      </c>
      <c r="C15" s="21"/>
      <c r="D15" s="27">
        <v>35000</v>
      </c>
      <c r="E15" s="6"/>
    </row>
    <row r="16" spans="1:5">
      <c r="B16" s="21"/>
      <c r="C16" s="21"/>
      <c r="D16" s="21"/>
      <c r="E16" s="6"/>
    </row>
    <row r="17" spans="2:9">
      <c r="B17" s="20" t="s">
        <v>35</v>
      </c>
      <c r="C17" s="20"/>
      <c r="D17" s="20"/>
      <c r="E17" s="6"/>
    </row>
    <row r="18" spans="2:9">
      <c r="B18" s="28" t="s">
        <v>36</v>
      </c>
      <c r="C18" s="21"/>
      <c r="D18" s="27">
        <v>35000</v>
      </c>
      <c r="E18" s="6"/>
    </row>
    <row r="19" spans="2:9">
      <c r="B19" s="22" t="s">
        <v>37</v>
      </c>
      <c r="C19" s="21"/>
      <c r="D19" s="27">
        <v>15000</v>
      </c>
      <c r="E19" s="6"/>
      <c r="I19" s="29"/>
    </row>
    <row r="20" spans="2:9">
      <c r="B20" s="22" t="s">
        <v>38</v>
      </c>
      <c r="C20" s="22" t="s">
        <v>39</v>
      </c>
      <c r="D20" s="30" t="s">
        <v>40</v>
      </c>
      <c r="E20" s="31"/>
    </row>
    <row r="21" spans="2:9">
      <c r="B21" s="32" t="s">
        <v>41</v>
      </c>
      <c r="C21" s="32"/>
      <c r="D21" s="33">
        <v>10000</v>
      </c>
      <c r="E21" s="31"/>
    </row>
    <row r="22" spans="2:9">
      <c r="B22" s="22" t="s">
        <v>42</v>
      </c>
      <c r="C22" s="21"/>
      <c r="D22" s="34">
        <v>15000</v>
      </c>
      <c r="E22" s="31"/>
    </row>
    <row r="23" spans="2:9">
      <c r="B23" s="21"/>
      <c r="C23" s="21"/>
      <c r="D23" s="35"/>
      <c r="E23" s="31"/>
    </row>
    <row r="24" spans="2:9">
      <c r="B24" s="36" t="s">
        <v>43</v>
      </c>
      <c r="C24" s="36"/>
      <c r="D24" s="37"/>
      <c r="E24" s="31"/>
    </row>
    <row r="25" spans="2:9">
      <c r="B25" s="22" t="s">
        <v>44</v>
      </c>
      <c r="C25" s="21"/>
      <c r="D25" s="34">
        <v>35000</v>
      </c>
      <c r="E25" s="31"/>
    </row>
    <row r="26" spans="2:9">
      <c r="B26" s="22" t="s">
        <v>45</v>
      </c>
      <c r="C26" s="21"/>
      <c r="D26" s="19">
        <v>30000</v>
      </c>
      <c r="E26" s="31"/>
    </row>
    <row r="27" spans="2:9">
      <c r="B27" s="22" t="s">
        <v>46</v>
      </c>
      <c r="C27" s="22" t="s">
        <v>47</v>
      </c>
      <c r="D27" s="38" t="s">
        <v>48</v>
      </c>
      <c r="E27" s="31"/>
      <c r="I27" s="39"/>
    </row>
    <row r="28" spans="2:9">
      <c r="B28" s="40" t="s">
        <v>49</v>
      </c>
      <c r="C28" s="18" t="s">
        <v>50</v>
      </c>
      <c r="D28" s="41" t="s">
        <v>51</v>
      </c>
      <c r="E28" s="31"/>
    </row>
    <row r="29" spans="2:9">
      <c r="B29" s="20"/>
      <c r="C29" s="20"/>
      <c r="D29" s="42"/>
      <c r="E29" s="6"/>
    </row>
    <row r="30" spans="2:9">
      <c r="B30" s="20" t="s">
        <v>52</v>
      </c>
      <c r="C30" s="20"/>
      <c r="D30" s="20"/>
      <c r="E30" s="6"/>
    </row>
    <row r="31" spans="2:9">
      <c r="B31" s="32" t="s">
        <v>53</v>
      </c>
      <c r="C31" s="32"/>
      <c r="D31" s="25">
        <v>12500</v>
      </c>
      <c r="E31" s="6"/>
    </row>
    <row r="32" spans="2:9">
      <c r="B32" s="32" t="s">
        <v>54</v>
      </c>
      <c r="C32" s="32"/>
      <c r="D32" s="25">
        <v>175000</v>
      </c>
      <c r="E32" s="6"/>
    </row>
    <row r="33" spans="2:5">
      <c r="B33" s="32" t="s">
        <v>55</v>
      </c>
      <c r="C33" s="32"/>
      <c r="D33" s="32">
        <v>100000</v>
      </c>
      <c r="E33" s="6"/>
    </row>
    <row r="34" spans="2:5">
      <c r="B34" s="43" t="s">
        <v>14</v>
      </c>
      <c r="C34" s="43"/>
      <c r="D34" s="44" t="s">
        <v>57</v>
      </c>
    </row>
    <row r="35" spans="2:5">
      <c r="B35" s="15" t="s">
        <v>56</v>
      </c>
    </row>
  </sheetData>
  <mergeCells count="3">
    <mergeCell ref="B2:D2"/>
    <mergeCell ref="B4:D4"/>
    <mergeCell ref="B7:D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Optimal Order</vt:lpstr>
      <vt:lpstr>Budget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2018-12-18T05:22:17Z</dcterms:modified>
</cp:coreProperties>
</file>