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LC\Chaganti\IIM Teaching\Lean Port Operations\Class room\"/>
    </mc:Choice>
  </mc:AlternateContent>
  <xr:revisionPtr revIDLastSave="0" documentId="13_ncr:1_{9D3AFE59-F980-4BB9-8C25-33B5D80A2213}" xr6:coauthVersionLast="47" xr6:coauthVersionMax="47" xr10:uidLastSave="{00000000-0000-0000-0000-000000000000}"/>
  <bookViews>
    <workbookView xWindow="-110" yWindow="-110" windowWidth="19420" windowHeight="10420" xr2:uid="{D5BC83EC-1F13-43BD-9033-8F511D280A1C}"/>
  </bookViews>
  <sheets>
    <sheet name="Vessel Charter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6" i="1" l="1"/>
  <c r="W15" i="1"/>
  <c r="W14" i="1"/>
  <c r="W12" i="1"/>
  <c r="W7" i="1"/>
  <c r="Y7" i="1"/>
  <c r="Y6" i="1"/>
  <c r="T20" i="1"/>
  <c r="S20" i="1"/>
  <c r="T19" i="1"/>
  <c r="T18" i="1"/>
  <c r="S15" i="1"/>
  <c r="T14" i="1"/>
  <c r="T10" i="1"/>
  <c r="T12" i="1" s="1"/>
  <c r="T15" i="1" s="1"/>
  <c r="S10" i="1"/>
  <c r="S12" i="1" s="1"/>
  <c r="T9" i="1"/>
  <c r="S9" i="1"/>
  <c r="T6" i="1"/>
  <c r="S6" i="1"/>
  <c r="S3" i="1"/>
  <c r="P10" i="1"/>
  <c r="M13" i="1"/>
  <c r="M14" i="1" s="1"/>
  <c r="M15" i="1" s="1"/>
  <c r="D12" i="1"/>
  <c r="D11" i="1"/>
</calcChain>
</file>

<file path=xl/sharedStrings.xml><?xml version="1.0" encoding="utf-8"?>
<sst xmlns="http://schemas.openxmlformats.org/spreadsheetml/2006/main" count="122" uniqueCount="116">
  <si>
    <t>Importer</t>
  </si>
  <si>
    <t>STEEL AUTHORITY OF INDIA LTD</t>
  </si>
  <si>
    <t>Commodity</t>
  </si>
  <si>
    <t>Coking Coal</t>
  </si>
  <si>
    <t>Mines</t>
  </si>
  <si>
    <t>Queensland, Australia</t>
  </si>
  <si>
    <t xml:space="preserve">Per Annum Qty </t>
  </si>
  <si>
    <t xml:space="preserve">4 Million Tons </t>
  </si>
  <si>
    <t xml:space="preserve">Qty in Tons </t>
  </si>
  <si>
    <t>Vessel Type</t>
  </si>
  <si>
    <t>Panamax</t>
  </si>
  <si>
    <t>No. of Vessels/Year</t>
  </si>
  <si>
    <t>Parameter</t>
  </si>
  <si>
    <t>Description</t>
  </si>
  <si>
    <t>A</t>
  </si>
  <si>
    <t>D</t>
  </si>
  <si>
    <t>B</t>
  </si>
  <si>
    <t>C</t>
  </si>
  <si>
    <t>E</t>
  </si>
  <si>
    <t>F</t>
  </si>
  <si>
    <t>G</t>
  </si>
  <si>
    <t>H</t>
  </si>
  <si>
    <t>I</t>
  </si>
  <si>
    <t>Parcel Size in MT</t>
  </si>
  <si>
    <t>No. of Vessels/Month</t>
  </si>
  <si>
    <t>SAIL</t>
  </si>
  <si>
    <t xml:space="preserve">Exporter </t>
  </si>
  <si>
    <t>Queensland</t>
  </si>
  <si>
    <t>Vessel Owner</t>
  </si>
  <si>
    <t>Xiang Hu Corp.,</t>
  </si>
  <si>
    <t>Charterer</t>
  </si>
  <si>
    <t>Chang Lee Charterers</t>
  </si>
  <si>
    <t>PARTIES TO THE SHIIPMENT</t>
  </si>
  <si>
    <t>SHIPMENT REQUIREMENT FOR RUNNING STEEL PLANT</t>
  </si>
  <si>
    <t xml:space="preserve">Agreement </t>
  </si>
  <si>
    <t>Charter Party Agreement</t>
  </si>
  <si>
    <t>17 Days</t>
  </si>
  <si>
    <t>Per Month Vessels</t>
  </si>
  <si>
    <t>Inco Terms</t>
  </si>
  <si>
    <t>FOB (Free on Board)</t>
  </si>
  <si>
    <t>Freight in USD/Ton</t>
  </si>
  <si>
    <t>Charterparty Date</t>
  </si>
  <si>
    <t>3, 9, 18, 27 Calendar Days</t>
  </si>
  <si>
    <t>NOR</t>
  </si>
  <si>
    <t>24 Hours</t>
  </si>
  <si>
    <t>Demurrage</t>
  </si>
  <si>
    <t>Demurrage in USD/Day</t>
  </si>
  <si>
    <t>All Prices in USD Per Ton unless Specified</t>
  </si>
  <si>
    <t xml:space="preserve">Dispatch </t>
  </si>
  <si>
    <t>Laycan Load Port</t>
  </si>
  <si>
    <t>Laycan Dis Port</t>
  </si>
  <si>
    <t>Load Port + 24 Days</t>
  </si>
  <si>
    <t>Ex. Rate for USD - INR</t>
  </si>
  <si>
    <t>CHARTER PARTY TERMS</t>
  </si>
  <si>
    <t>Dis Rate Per Day MT</t>
  </si>
  <si>
    <t xml:space="preserve">Terms </t>
  </si>
  <si>
    <t>WWDSHINC</t>
  </si>
  <si>
    <t>SAIL's REQUIREMENT AT DISCHARGE PORT</t>
  </si>
  <si>
    <t>Vessel to Berth</t>
  </si>
  <si>
    <t>Within 24 Hours of NOR</t>
  </si>
  <si>
    <t>Discharge Rate</t>
  </si>
  <si>
    <t>25000 Tons Per Day</t>
  </si>
  <si>
    <t>Handling Rate</t>
  </si>
  <si>
    <t>Commercial Wisdom</t>
  </si>
  <si>
    <t>Berth Required</t>
  </si>
  <si>
    <t>Panamax Compatiable</t>
  </si>
  <si>
    <t>20000 USD for Underperformance</t>
  </si>
  <si>
    <t>Dispatch Money</t>
  </si>
  <si>
    <t>ONWARD MOVEMENT OF CARGO TO PLANT</t>
  </si>
  <si>
    <t xml:space="preserve">Mode </t>
  </si>
  <si>
    <t>Per Day Rakes</t>
  </si>
  <si>
    <t>Per Rake Qty  MT</t>
  </si>
  <si>
    <t>Per Day Qty  MT</t>
  </si>
  <si>
    <t>Per Month</t>
  </si>
  <si>
    <t>Per Year</t>
  </si>
  <si>
    <t>Rail Transport to Bhilai</t>
  </si>
  <si>
    <t xml:space="preserve">Voyage Days </t>
  </si>
  <si>
    <t xml:space="preserve">ABC Port Limited </t>
  </si>
  <si>
    <t>Stevedore @ India</t>
  </si>
  <si>
    <t>Transporter</t>
  </si>
  <si>
    <t>Shore Handling</t>
  </si>
  <si>
    <t>Customs Agent</t>
  </si>
  <si>
    <t xml:space="preserve">Vessel Agent </t>
  </si>
  <si>
    <t>Depending on Vessel Owner</t>
  </si>
  <si>
    <t>Stevedore</t>
  </si>
  <si>
    <t xml:space="preserve">VIZAG SEAPORT </t>
  </si>
  <si>
    <t>Vessel Arrived at Load Port</t>
  </si>
  <si>
    <t xml:space="preserve">Loading Commenced </t>
  </si>
  <si>
    <t xml:space="preserve">Loading Completed </t>
  </si>
  <si>
    <t xml:space="preserve">Qty Loaded </t>
  </si>
  <si>
    <t xml:space="preserve">Vessel Sailed </t>
  </si>
  <si>
    <t>Voyage time</t>
  </si>
  <si>
    <t xml:space="preserve">Arrival At Vizag </t>
  </si>
  <si>
    <t xml:space="preserve">NOR </t>
  </si>
  <si>
    <t>STEVEDORES Performance</t>
  </si>
  <si>
    <t xml:space="preserve">Berth the Vessel by </t>
  </si>
  <si>
    <t>Actual Berthing Time</t>
  </si>
  <si>
    <t>CASE B</t>
  </si>
  <si>
    <t>CASE A</t>
  </si>
  <si>
    <t>Delay in Berthing</t>
  </si>
  <si>
    <t>Work Commenced</t>
  </si>
  <si>
    <t xml:space="preserve">Discharge Rate </t>
  </si>
  <si>
    <t>Per Day in MT</t>
  </si>
  <si>
    <t>Qty Discharged</t>
  </si>
  <si>
    <t xml:space="preserve">Time Taken </t>
  </si>
  <si>
    <t>Actual Time Avaialble</t>
  </si>
  <si>
    <t xml:space="preserve">Time Saved </t>
  </si>
  <si>
    <t xml:space="preserve">Demurrage </t>
  </si>
  <si>
    <t>Demurrage / Dispatch</t>
  </si>
  <si>
    <t>LAY TIME CALCULATIONS</t>
  </si>
  <si>
    <t>Rain Delays Ended</t>
  </si>
  <si>
    <t>Rain Delays Started</t>
  </si>
  <si>
    <t>N-WWD</t>
  </si>
  <si>
    <t>Per Hour</t>
  </si>
  <si>
    <t>Per Min</t>
  </si>
  <si>
    <t>INR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</si>
</sst>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4" fontId="1" fillId="0" borderId="1" xfId="1" applyNumberFormat="1" applyFont="1" applyBorder="1" applyAlignment="1">
      <alignment horizontal="center"/>
    </xf>
    <xf numFmtId="43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22" fontId="0" fillId="0" borderId="0" xfId="0" applyNumberFormat="1"/>
    <xf numFmtId="0" fontId="2" fillId="0" borderId="0" xfId="0" applyFont="1"/>
    <xf numFmtId="22" fontId="2" fillId="0" borderId="0" xfId="0" applyNumberFormat="1" applyFont="1"/>
    <xf numFmtId="0" fontId="0" fillId="2" borderId="1" xfId="0" applyFill="1" applyBorder="1"/>
    <xf numFmtId="43" fontId="2" fillId="0" borderId="0" xfId="1" applyFo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2" borderId="0" xfId="0" applyFont="1" applyFill="1"/>
    <xf numFmtId="43" fontId="0" fillId="2" borderId="0" xfId="0" applyNumberFormat="1" applyFill="1"/>
    <xf numFmtId="43" fontId="2" fillId="2" borderId="0" xfId="0" applyNumberFormat="1" applyFont="1" applyFill="1"/>
    <xf numFmtId="22" fontId="2" fillId="2" borderId="0" xfId="0" applyNumberFormat="1" applyFont="1" applyFill="1"/>
    <xf numFmtId="0" fontId="2" fillId="0" borderId="1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B0383-97B6-4988-BA12-694CDE1B028C}">
  <dimension ref="B1:Y20"/>
  <sheetViews>
    <sheetView tabSelected="1" topLeftCell="E1" zoomScale="90" zoomScaleNormal="90" workbookViewId="0">
      <selection activeCell="F2" sqref="F2:G2"/>
    </sheetView>
  </sheetViews>
  <sheetFormatPr defaultColWidth="26.81640625" defaultRowHeight="20" customHeight="1" x14ac:dyDescent="0.35"/>
  <cols>
    <col min="1" max="1" width="2.6328125" customWidth="1"/>
    <col min="2" max="2" width="5.6328125" style="1" customWidth="1"/>
    <col min="3" max="3" width="22" customWidth="1"/>
    <col min="4" max="4" width="28.81640625" style="1" customWidth="1"/>
    <col min="5" max="5" width="1.36328125" customWidth="1"/>
    <col min="6" max="6" width="17.36328125" style="6" customWidth="1"/>
    <col min="7" max="7" width="23.90625" customWidth="1"/>
    <col min="8" max="8" width="3" customWidth="1"/>
    <col min="9" max="9" width="21.1796875" customWidth="1"/>
    <col min="10" max="10" width="21.90625" bestFit="1" customWidth="1"/>
    <col min="11" max="11" width="3.26953125" customWidth="1"/>
    <col min="12" max="12" width="15" customWidth="1"/>
    <col min="13" max="13" width="29" customWidth="1"/>
    <col min="14" max="14" width="5.7265625" customWidth="1"/>
    <col min="15" max="15" width="22.7265625" bestFit="1" customWidth="1"/>
    <col min="16" max="16" width="15.26953125" bestFit="1" customWidth="1"/>
    <col min="17" max="17" width="3.36328125" customWidth="1"/>
    <col min="19" max="19" width="15.26953125" bestFit="1" customWidth="1"/>
    <col min="20" max="20" width="14.90625" customWidth="1"/>
    <col min="22" max="24" width="9.36328125" customWidth="1"/>
  </cols>
  <sheetData>
    <row r="1" spans="2:25" ht="20" customHeight="1" x14ac:dyDescent="0.35">
      <c r="R1" s="24" t="s">
        <v>109</v>
      </c>
      <c r="S1" s="24"/>
      <c r="T1" s="24"/>
    </row>
    <row r="2" spans="2:25" ht="20" customHeight="1" x14ac:dyDescent="0.35">
      <c r="B2" s="8"/>
      <c r="C2" s="16" t="s">
        <v>33</v>
      </c>
      <c r="D2" s="16"/>
      <c r="F2" s="16" t="s">
        <v>32</v>
      </c>
      <c r="G2" s="16"/>
      <c r="I2" s="16" t="s">
        <v>53</v>
      </c>
      <c r="J2" s="16"/>
      <c r="L2" s="14" t="s">
        <v>57</v>
      </c>
      <c r="M2" s="15"/>
      <c r="R2" s="19" t="s">
        <v>94</v>
      </c>
    </row>
    <row r="3" spans="2:25" ht="20" customHeight="1" x14ac:dyDescent="0.35">
      <c r="B3" s="8"/>
      <c r="C3" s="10" t="s">
        <v>12</v>
      </c>
      <c r="D3" s="9" t="s">
        <v>13</v>
      </c>
      <c r="F3" s="11" t="s">
        <v>0</v>
      </c>
      <c r="G3" s="10" t="s">
        <v>25</v>
      </c>
      <c r="I3" s="17" t="s">
        <v>47</v>
      </c>
      <c r="J3" s="17"/>
      <c r="L3" s="3" t="s">
        <v>64</v>
      </c>
      <c r="M3" s="3" t="s">
        <v>65</v>
      </c>
      <c r="O3" t="s">
        <v>84</v>
      </c>
      <c r="P3" t="s">
        <v>85</v>
      </c>
      <c r="R3" t="s">
        <v>95</v>
      </c>
      <c r="S3" s="20">
        <f>P11+P13</f>
        <v>45494.833333333336</v>
      </c>
    </row>
    <row r="4" spans="2:25" ht="20" customHeight="1" x14ac:dyDescent="0.35">
      <c r="B4" s="2" t="s">
        <v>14</v>
      </c>
      <c r="C4" s="3" t="s">
        <v>0</v>
      </c>
      <c r="D4" s="2" t="s">
        <v>1</v>
      </c>
      <c r="F4" s="7" t="s">
        <v>26</v>
      </c>
      <c r="G4" s="3" t="s">
        <v>27</v>
      </c>
      <c r="I4" s="3" t="s">
        <v>38</v>
      </c>
      <c r="J4" s="3" t="s">
        <v>39</v>
      </c>
      <c r="L4" s="3" t="s">
        <v>58</v>
      </c>
      <c r="M4" s="21" t="s">
        <v>59</v>
      </c>
      <c r="O4" t="s">
        <v>86</v>
      </c>
      <c r="P4" s="18">
        <v>45474.25</v>
      </c>
      <c r="S4" s="19" t="s">
        <v>98</v>
      </c>
      <c r="T4" s="19" t="s">
        <v>97</v>
      </c>
    </row>
    <row r="5" spans="2:25" ht="20" customHeight="1" x14ac:dyDescent="0.35">
      <c r="B5" s="2" t="s">
        <v>16</v>
      </c>
      <c r="C5" s="3" t="s">
        <v>2</v>
      </c>
      <c r="D5" s="2" t="s">
        <v>3</v>
      </c>
      <c r="F5" s="7" t="s">
        <v>28</v>
      </c>
      <c r="G5" s="3" t="s">
        <v>29</v>
      </c>
      <c r="I5" s="3" t="s">
        <v>40</v>
      </c>
      <c r="J5" s="2">
        <v>48</v>
      </c>
      <c r="L5" s="3" t="s">
        <v>60</v>
      </c>
      <c r="M5" s="3" t="s">
        <v>61</v>
      </c>
      <c r="O5" t="s">
        <v>87</v>
      </c>
      <c r="P5" s="18">
        <v>45474.416666666664</v>
      </c>
      <c r="R5" t="s">
        <v>96</v>
      </c>
      <c r="S5" s="18">
        <v>45494.25</v>
      </c>
      <c r="T5" s="18">
        <v>45495.333333333336</v>
      </c>
    </row>
    <row r="6" spans="2:25" ht="20" customHeight="1" x14ac:dyDescent="0.35">
      <c r="B6" s="2" t="s">
        <v>17</v>
      </c>
      <c r="C6" s="3" t="s">
        <v>4</v>
      </c>
      <c r="D6" s="2" t="s">
        <v>5</v>
      </c>
      <c r="F6" s="7" t="s">
        <v>30</v>
      </c>
      <c r="G6" s="3" t="s">
        <v>31</v>
      </c>
      <c r="I6" s="3" t="s">
        <v>52</v>
      </c>
      <c r="J6" s="3" t="s">
        <v>41</v>
      </c>
      <c r="L6" s="3" t="s">
        <v>45</v>
      </c>
      <c r="M6" s="3" t="s">
        <v>66</v>
      </c>
      <c r="O6" t="s">
        <v>88</v>
      </c>
      <c r="P6" s="18">
        <v>45476.416666666664</v>
      </c>
      <c r="R6" t="s">
        <v>99</v>
      </c>
      <c r="S6" s="22">
        <f>S5-S3</f>
        <v>-0.58333333333575865</v>
      </c>
      <c r="T6" s="19">
        <f>T5-S3</f>
        <v>0.5</v>
      </c>
      <c r="W6">
        <v>25000</v>
      </c>
      <c r="X6">
        <v>3</v>
      </c>
      <c r="Y6">
        <f>X6*W6</f>
        <v>75000</v>
      </c>
    </row>
    <row r="7" spans="2:25" ht="20" customHeight="1" x14ac:dyDescent="0.35">
      <c r="B7" s="2" t="s">
        <v>15</v>
      </c>
      <c r="C7" s="3" t="s">
        <v>6</v>
      </c>
      <c r="D7" s="2" t="s">
        <v>7</v>
      </c>
      <c r="F7" s="7" t="s">
        <v>34</v>
      </c>
      <c r="G7" s="3" t="s">
        <v>35</v>
      </c>
      <c r="I7" s="3" t="s">
        <v>49</v>
      </c>
      <c r="J7" s="29" t="s">
        <v>42</v>
      </c>
      <c r="L7" s="3" t="s">
        <v>67</v>
      </c>
      <c r="M7" s="3" t="s">
        <v>63</v>
      </c>
      <c r="O7" t="s">
        <v>89</v>
      </c>
      <c r="P7">
        <v>75000</v>
      </c>
      <c r="R7" t="s">
        <v>100</v>
      </c>
      <c r="S7" s="18">
        <v>45494.416666666664</v>
      </c>
      <c r="T7" s="18">
        <v>45495.5</v>
      </c>
      <c r="V7">
        <v>3.42</v>
      </c>
      <c r="W7" s="19">
        <f>Y7/X7</f>
        <v>21929.824561403508</v>
      </c>
      <c r="X7">
        <v>3.42</v>
      </c>
      <c r="Y7">
        <f>Y6</f>
        <v>75000</v>
      </c>
    </row>
    <row r="8" spans="2:25" ht="20" customHeight="1" x14ac:dyDescent="0.35">
      <c r="B8" s="2" t="s">
        <v>18</v>
      </c>
      <c r="C8" s="3" t="s">
        <v>8</v>
      </c>
      <c r="D8" s="4">
        <v>4000000</v>
      </c>
      <c r="F8" s="7" t="s">
        <v>78</v>
      </c>
      <c r="G8" s="3" t="s">
        <v>77</v>
      </c>
      <c r="I8" s="3" t="s">
        <v>50</v>
      </c>
      <c r="J8" s="3" t="s">
        <v>51</v>
      </c>
      <c r="L8" s="3" t="s">
        <v>62</v>
      </c>
      <c r="M8" s="3" t="s">
        <v>63</v>
      </c>
      <c r="O8" t="s">
        <v>90</v>
      </c>
      <c r="P8" s="18">
        <v>45476.75</v>
      </c>
      <c r="R8" t="s">
        <v>101</v>
      </c>
      <c r="S8">
        <v>25000</v>
      </c>
      <c r="T8" s="19">
        <v>35000</v>
      </c>
      <c r="U8" t="s">
        <v>102</v>
      </c>
    </row>
    <row r="9" spans="2:25" ht="20" customHeight="1" x14ac:dyDescent="0.35">
      <c r="B9" s="2" t="s">
        <v>19</v>
      </c>
      <c r="C9" s="3" t="s">
        <v>9</v>
      </c>
      <c r="D9" s="2" t="s">
        <v>10</v>
      </c>
      <c r="F9" s="7" t="s">
        <v>80</v>
      </c>
      <c r="G9" s="3" t="s">
        <v>77</v>
      </c>
      <c r="I9" s="3" t="s">
        <v>43</v>
      </c>
      <c r="J9" s="3" t="s">
        <v>44</v>
      </c>
      <c r="L9" s="14" t="s">
        <v>68</v>
      </c>
      <c r="M9" s="15"/>
      <c r="O9" t="s">
        <v>91</v>
      </c>
      <c r="P9">
        <v>17</v>
      </c>
      <c r="R9" t="s">
        <v>103</v>
      </c>
      <c r="S9">
        <f>P7</f>
        <v>75000</v>
      </c>
      <c r="T9">
        <f>P7</f>
        <v>75000</v>
      </c>
    </row>
    <row r="10" spans="2:25" ht="20" customHeight="1" x14ac:dyDescent="0.35">
      <c r="B10" s="2" t="s">
        <v>20</v>
      </c>
      <c r="C10" s="3" t="s">
        <v>23</v>
      </c>
      <c r="D10" s="2">
        <v>75000</v>
      </c>
      <c r="F10" s="7" t="s">
        <v>79</v>
      </c>
      <c r="G10" s="3" t="s">
        <v>77</v>
      </c>
      <c r="I10" s="3" t="s">
        <v>46</v>
      </c>
      <c r="J10" s="2">
        <v>20000</v>
      </c>
      <c r="L10" s="3" t="s">
        <v>69</v>
      </c>
      <c r="M10" s="13" t="s">
        <v>75</v>
      </c>
      <c r="O10" s="19" t="s">
        <v>92</v>
      </c>
      <c r="P10" s="20">
        <f>P8+P9</f>
        <v>45493.75</v>
      </c>
      <c r="R10" t="s">
        <v>104</v>
      </c>
      <c r="S10" s="22">
        <f>S9/S8</f>
        <v>3</v>
      </c>
      <c r="T10" s="19">
        <f>T9/T8</f>
        <v>2.1428571428571428</v>
      </c>
    </row>
    <row r="11" spans="2:25" ht="20" customHeight="1" x14ac:dyDescent="0.35">
      <c r="B11" s="2" t="s">
        <v>21</v>
      </c>
      <c r="C11" s="3" t="s">
        <v>11</v>
      </c>
      <c r="D11" s="5">
        <f>D8/D10</f>
        <v>53.333333333333336</v>
      </c>
      <c r="F11" s="7" t="s">
        <v>81</v>
      </c>
      <c r="G11" s="3" t="s">
        <v>77</v>
      </c>
      <c r="I11" s="3" t="s">
        <v>48</v>
      </c>
      <c r="J11" s="12">
        <v>0.5</v>
      </c>
      <c r="L11" s="3" t="s">
        <v>70</v>
      </c>
      <c r="M11" s="3">
        <v>3</v>
      </c>
      <c r="O11" s="25" t="s">
        <v>93</v>
      </c>
      <c r="P11" s="28">
        <v>45493.833333333336</v>
      </c>
      <c r="R11" t="s">
        <v>105</v>
      </c>
      <c r="S11">
        <v>3</v>
      </c>
      <c r="T11">
        <v>3</v>
      </c>
    </row>
    <row r="12" spans="2:25" ht="20" customHeight="1" x14ac:dyDescent="0.35">
      <c r="B12" s="2" t="s">
        <v>22</v>
      </c>
      <c r="C12" s="3" t="s">
        <v>24</v>
      </c>
      <c r="D12" s="5">
        <f>D11/12</f>
        <v>4.4444444444444446</v>
      </c>
      <c r="F12" s="7" t="s">
        <v>82</v>
      </c>
      <c r="G12" s="3" t="s">
        <v>83</v>
      </c>
      <c r="I12" s="3" t="s">
        <v>54</v>
      </c>
      <c r="J12" s="2">
        <v>25000</v>
      </c>
      <c r="L12" s="3" t="s">
        <v>71</v>
      </c>
      <c r="M12" s="3">
        <v>3800</v>
      </c>
      <c r="P12" t="s">
        <v>44</v>
      </c>
      <c r="R12" s="19" t="s">
        <v>106</v>
      </c>
      <c r="S12" s="23">
        <f>S11-S10</f>
        <v>0</v>
      </c>
      <c r="T12" s="19">
        <f>T11-T10</f>
        <v>0.85714285714285721</v>
      </c>
      <c r="W12">
        <f>20000</f>
        <v>20000</v>
      </c>
    </row>
    <row r="13" spans="2:25" ht="20" customHeight="1" x14ac:dyDescent="0.35">
      <c r="I13" s="10" t="s">
        <v>55</v>
      </c>
      <c r="J13" s="9" t="s">
        <v>56</v>
      </c>
      <c r="L13" s="3" t="s">
        <v>72</v>
      </c>
      <c r="M13" s="3">
        <f>M12*M11</f>
        <v>11400</v>
      </c>
      <c r="P13">
        <v>1</v>
      </c>
      <c r="W13">
        <v>24</v>
      </c>
    </row>
    <row r="14" spans="2:25" ht="20" customHeight="1" x14ac:dyDescent="0.35">
      <c r="I14" s="3" t="s">
        <v>76</v>
      </c>
      <c r="J14" s="3" t="s">
        <v>36</v>
      </c>
      <c r="L14" s="3" t="s">
        <v>73</v>
      </c>
      <c r="M14" s="3">
        <f>M13*30</f>
        <v>342000</v>
      </c>
      <c r="R14" t="s">
        <v>107</v>
      </c>
      <c r="S14" s="19">
        <v>20000</v>
      </c>
      <c r="T14" s="19">
        <f>S14</f>
        <v>20000</v>
      </c>
      <c r="V14" t="s">
        <v>113</v>
      </c>
      <c r="W14" s="19">
        <f>W12/W13</f>
        <v>833.33333333333337</v>
      </c>
    </row>
    <row r="15" spans="2:25" ht="20" customHeight="1" x14ac:dyDescent="0.35">
      <c r="I15" s="3" t="s">
        <v>37</v>
      </c>
      <c r="J15" s="2">
        <v>4</v>
      </c>
      <c r="L15" s="3" t="s">
        <v>74</v>
      </c>
      <c r="M15" s="3">
        <f>M14*12</f>
        <v>4104000</v>
      </c>
      <c r="R15" s="25" t="s">
        <v>108</v>
      </c>
      <c r="S15" s="26">
        <f>S14*S12</f>
        <v>0</v>
      </c>
      <c r="T15" s="27">
        <f>T14*T12</f>
        <v>17142.857142857145</v>
      </c>
      <c r="V15" s="19" t="s">
        <v>114</v>
      </c>
      <c r="W15" s="19">
        <f>W14/60</f>
        <v>13.888888888888889</v>
      </c>
    </row>
    <row r="16" spans="2:25" ht="20" customHeight="1" x14ac:dyDescent="0.35">
      <c r="V16" s="19" t="s">
        <v>115</v>
      </c>
      <c r="W16" s="19">
        <f>W15*83</f>
        <v>1152.7777777777778</v>
      </c>
    </row>
    <row r="18" spans="18:20" ht="20" customHeight="1" x14ac:dyDescent="0.35">
      <c r="R18" s="19" t="s">
        <v>111</v>
      </c>
      <c r="S18" s="18">
        <v>45494.5</v>
      </c>
      <c r="T18" s="18">
        <f>S18</f>
        <v>45494.5</v>
      </c>
    </row>
    <row r="19" spans="18:20" ht="20" customHeight="1" x14ac:dyDescent="0.35">
      <c r="R19" s="19" t="s">
        <v>110</v>
      </c>
      <c r="S19" s="18">
        <v>45494.916666666664</v>
      </c>
      <c r="T19" s="18">
        <f>S19</f>
        <v>45494.916666666664</v>
      </c>
    </row>
    <row r="20" spans="18:20" ht="20" customHeight="1" x14ac:dyDescent="0.35">
      <c r="R20" s="19" t="s">
        <v>112</v>
      </c>
      <c r="S20" s="22">
        <f>S19-S18</f>
        <v>0.41666666666424135</v>
      </c>
      <c r="T20" s="22">
        <f>T19-T18</f>
        <v>0.41666666666424135</v>
      </c>
    </row>
  </sheetData>
  <mergeCells count="7">
    <mergeCell ref="R1:T1"/>
    <mergeCell ref="L9:M9"/>
    <mergeCell ref="L2:M2"/>
    <mergeCell ref="C2:D2"/>
    <mergeCell ref="F2:G2"/>
    <mergeCell ref="I2:J2"/>
    <mergeCell ref="I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Vessel Chartering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Srinivasu Chaganti</dc:creator>
  <cp:lastModifiedBy>Srinivasu Chaganti</cp:lastModifiedBy>
  <dcterms:created xsi:type="dcterms:W3CDTF">2024-07-20T18:37:53Z</dcterms:created>
  <dcterms:modified xsi:type="dcterms:W3CDTF">2024-07-21T09:36:43Z</dcterms:modified>
</cp:coreProperties>
</file>