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 Criteria Assesment" sheetId="3" r:id="rId1"/>
    <sheet name="Sheet1" sheetId="6" r:id="rId2"/>
    <sheet name="Projects Performance" sheetId="4" r:id="rId3"/>
    <sheet name="Final Project selection" sheetId="5" r:id="rId4"/>
  </sheets>
  <calcPr calcId="152511"/>
</workbook>
</file>

<file path=xl/calcChain.xml><?xml version="1.0" encoding="utf-8"?>
<calcChain xmlns="http://schemas.openxmlformats.org/spreadsheetml/2006/main">
  <c r="C18" i="5" l="1"/>
  <c r="C19" i="5"/>
  <c r="C20" i="5"/>
  <c r="C17" i="5"/>
  <c r="D101" i="4" l="1"/>
  <c r="E99" i="4"/>
  <c r="D99" i="4"/>
  <c r="B101" i="4"/>
  <c r="D98" i="4"/>
  <c r="B99" i="4"/>
  <c r="G106" i="4"/>
  <c r="D79" i="4"/>
  <c r="C79" i="4"/>
  <c r="D77" i="4"/>
  <c r="B79" i="4"/>
  <c r="B78" i="4"/>
  <c r="B77" i="4"/>
  <c r="G84" i="4"/>
  <c r="E80" i="4"/>
  <c r="J77" i="4" s="1"/>
  <c r="D54" i="4"/>
  <c r="C54" i="4"/>
  <c r="C53" i="4"/>
  <c r="B54" i="4"/>
  <c r="B53" i="4"/>
  <c r="C51" i="4"/>
  <c r="G59" i="4"/>
  <c r="E29" i="4"/>
  <c r="D27" i="4"/>
  <c r="E28" i="4"/>
  <c r="E27" i="4"/>
  <c r="G35" i="4"/>
  <c r="C29" i="4"/>
  <c r="B28" i="4"/>
  <c r="B8" i="4"/>
  <c r="E9" i="4"/>
  <c r="J6" i="4" s="1"/>
  <c r="D5" i="4"/>
  <c r="D8" i="4"/>
  <c r="C8" i="4"/>
  <c r="C7" i="4"/>
  <c r="B6" i="4"/>
  <c r="G13" i="4"/>
  <c r="F5" i="3"/>
  <c r="J14" i="3"/>
  <c r="C10" i="3"/>
  <c r="J8" i="3" s="1"/>
  <c r="F8" i="3"/>
  <c r="F7" i="3"/>
  <c r="E7" i="3"/>
  <c r="F6" i="3"/>
  <c r="E6" i="3"/>
  <c r="D6" i="3"/>
  <c r="D10" i="3" s="1"/>
  <c r="K6" i="3" s="1"/>
  <c r="E5" i="3"/>
  <c r="B7" i="3"/>
  <c r="B6" i="3"/>
  <c r="G99" i="4" l="1"/>
  <c r="I99" i="4"/>
  <c r="J99" i="4"/>
  <c r="J76" i="4"/>
  <c r="J79" i="4"/>
  <c r="J78" i="4"/>
  <c r="E102" i="4"/>
  <c r="D102" i="4"/>
  <c r="I100" i="4" s="1"/>
  <c r="B102" i="4"/>
  <c r="G101" i="4" s="1"/>
  <c r="C102" i="4"/>
  <c r="D80" i="4"/>
  <c r="C80" i="4"/>
  <c r="B80" i="4"/>
  <c r="D55" i="4"/>
  <c r="C55" i="4"/>
  <c r="E55" i="4"/>
  <c r="B55" i="4"/>
  <c r="E31" i="4"/>
  <c r="D31" i="4"/>
  <c r="B31" i="4"/>
  <c r="C9" i="4"/>
  <c r="H6" i="4" s="1"/>
  <c r="D9" i="4"/>
  <c r="I8" i="4" s="1"/>
  <c r="B9" i="4"/>
  <c r="G6" i="4" s="1"/>
  <c r="J8" i="4"/>
  <c r="J5" i="4"/>
  <c r="J7" i="4"/>
  <c r="E10" i="3"/>
  <c r="L9" i="3" s="1"/>
  <c r="L8" i="3"/>
  <c r="B10" i="3"/>
  <c r="I5" i="3" s="1"/>
  <c r="J5" i="3"/>
  <c r="L7" i="3"/>
  <c r="L6" i="3"/>
  <c r="F10" i="3"/>
  <c r="L5" i="3"/>
  <c r="J9" i="3"/>
  <c r="J6" i="3"/>
  <c r="K5" i="3"/>
  <c r="J7" i="3"/>
  <c r="K7" i="3"/>
  <c r="K9" i="3"/>
  <c r="K8" i="3"/>
  <c r="I101" i="4" l="1"/>
  <c r="K99" i="4"/>
  <c r="H99" i="4"/>
  <c r="H100" i="4"/>
  <c r="H101" i="4"/>
  <c r="H98" i="4"/>
  <c r="G29" i="4"/>
  <c r="G30" i="4"/>
  <c r="G100" i="4"/>
  <c r="G98" i="4"/>
  <c r="I98" i="4"/>
  <c r="J100" i="4"/>
  <c r="J101" i="4"/>
  <c r="J98" i="4"/>
  <c r="G28" i="4"/>
  <c r="I78" i="4"/>
  <c r="I76" i="4"/>
  <c r="G77" i="4"/>
  <c r="G76" i="4"/>
  <c r="I79" i="4"/>
  <c r="I77" i="4"/>
  <c r="G79" i="4"/>
  <c r="H76" i="4"/>
  <c r="H78" i="4"/>
  <c r="H79" i="4"/>
  <c r="H77" i="4"/>
  <c r="G78" i="4"/>
  <c r="I54" i="4"/>
  <c r="I51" i="4"/>
  <c r="I52" i="4"/>
  <c r="I53" i="4"/>
  <c r="H53" i="4"/>
  <c r="H52" i="4"/>
  <c r="H51" i="4"/>
  <c r="H54" i="4"/>
  <c r="J54" i="4"/>
  <c r="J53" i="4"/>
  <c r="J51" i="4"/>
  <c r="J52" i="4"/>
  <c r="G52" i="4"/>
  <c r="G51" i="4"/>
  <c r="G53" i="4"/>
  <c r="G54" i="4"/>
  <c r="J30" i="4"/>
  <c r="J28" i="4"/>
  <c r="J27" i="4"/>
  <c r="J29" i="4"/>
  <c r="G27" i="4"/>
  <c r="I28" i="4"/>
  <c r="I29" i="4"/>
  <c r="I30" i="4"/>
  <c r="I27" i="4"/>
  <c r="C31" i="4"/>
  <c r="H7" i="4"/>
  <c r="H5" i="4"/>
  <c r="H8" i="4"/>
  <c r="I6" i="4"/>
  <c r="K6" i="4" s="1"/>
  <c r="I7" i="4"/>
  <c r="I5" i="4"/>
  <c r="G5" i="4"/>
  <c r="G7" i="4"/>
  <c r="G8" i="4"/>
  <c r="I9" i="3"/>
  <c r="I6" i="3"/>
  <c r="I8" i="3"/>
  <c r="I7" i="3"/>
  <c r="M6" i="3"/>
  <c r="M7" i="3"/>
  <c r="N7" i="3" s="1"/>
  <c r="M9" i="3"/>
  <c r="M5" i="3"/>
  <c r="N5" i="3" s="1"/>
  <c r="M8" i="3"/>
  <c r="K101" i="4" l="1"/>
  <c r="K100" i="4"/>
  <c r="H28" i="4"/>
  <c r="K28" i="4" s="1"/>
  <c r="H30" i="4"/>
  <c r="K30" i="4" s="1"/>
  <c r="H29" i="4"/>
  <c r="K98" i="4"/>
  <c r="K79" i="4"/>
  <c r="K78" i="4"/>
  <c r="K77" i="4"/>
  <c r="K76" i="4"/>
  <c r="K53" i="4"/>
  <c r="K52" i="4"/>
  <c r="K51" i="4"/>
  <c r="K54" i="4"/>
  <c r="K29" i="4"/>
  <c r="H27" i="4"/>
  <c r="K27" i="4" s="1"/>
  <c r="K5" i="4"/>
  <c r="K8" i="4"/>
  <c r="K7" i="4"/>
  <c r="N8" i="3"/>
  <c r="N9" i="3"/>
  <c r="N6" i="3"/>
  <c r="K102" i="4" l="1"/>
  <c r="L100" i="4"/>
  <c r="K80" i="4"/>
  <c r="L79" i="4" s="1"/>
  <c r="L77" i="4"/>
  <c r="L78" i="4"/>
  <c r="K55" i="4"/>
  <c r="L51" i="4" s="1"/>
  <c r="K31" i="4"/>
  <c r="K9" i="4"/>
  <c r="L8" i="4" s="1"/>
  <c r="N10" i="3"/>
  <c r="O8" i="3" s="1"/>
  <c r="L101" i="4" l="1"/>
  <c r="L99" i="4"/>
  <c r="L98" i="4"/>
  <c r="L76" i="4"/>
  <c r="L52" i="4"/>
  <c r="L53" i="4"/>
  <c r="L54" i="4"/>
  <c r="L30" i="4"/>
  <c r="L28" i="4"/>
  <c r="L27" i="4"/>
  <c r="L29" i="4"/>
  <c r="L5" i="4"/>
  <c r="L7" i="4"/>
  <c r="L6" i="4"/>
  <c r="O7" i="3"/>
  <c r="O6" i="3"/>
  <c r="O5" i="3"/>
  <c r="O9" i="3"/>
  <c r="M98" i="4" l="1"/>
  <c r="N98" i="4" s="1"/>
  <c r="M100" i="4"/>
  <c r="N100" i="4" s="1"/>
  <c r="M101" i="4"/>
  <c r="N101" i="4" s="1"/>
  <c r="M99" i="4"/>
  <c r="N99" i="4" s="1"/>
  <c r="L102" i="4"/>
  <c r="M30" i="4"/>
  <c r="N30" i="4" s="1"/>
  <c r="M76" i="4"/>
  <c r="N76" i="4" s="1"/>
  <c r="M77" i="4"/>
  <c r="N77" i="4" s="1"/>
  <c r="M78" i="4"/>
  <c r="N78" i="4" s="1"/>
  <c r="M79" i="4"/>
  <c r="N79" i="4" s="1"/>
  <c r="L80" i="4"/>
  <c r="M51" i="4"/>
  <c r="M52" i="4"/>
  <c r="M53" i="4"/>
  <c r="M54" i="4"/>
  <c r="L55" i="4"/>
  <c r="M27" i="4"/>
  <c r="N27" i="4" s="1"/>
  <c r="L31" i="4"/>
  <c r="M29" i="4"/>
  <c r="N29" i="4" s="1"/>
  <c r="M28" i="4"/>
  <c r="N28" i="4" s="1"/>
  <c r="M6" i="4"/>
  <c r="N6" i="4" s="1"/>
  <c r="M8" i="4"/>
  <c r="N8" i="4" s="1"/>
  <c r="M7" i="4"/>
  <c r="N7" i="4" s="1"/>
  <c r="M5" i="4"/>
  <c r="N5" i="4" s="1"/>
  <c r="L9" i="4"/>
  <c r="O10" i="3"/>
  <c r="Q9" i="3"/>
  <c r="R9" i="3" s="1"/>
  <c r="Q6" i="3"/>
  <c r="R6" i="3" s="1"/>
  <c r="Q7" i="3"/>
  <c r="R7" i="3" s="1"/>
  <c r="Q5" i="3"/>
  <c r="R5" i="3" s="1"/>
  <c r="Q8" i="3"/>
  <c r="R8" i="3" s="1"/>
  <c r="N102" i="4" l="1"/>
  <c r="B106" i="4" s="1"/>
  <c r="F106" i="4" s="1"/>
  <c r="H106" i="4" s="1"/>
  <c r="N31" i="4"/>
  <c r="B35" i="4" s="1"/>
  <c r="F35" i="4" s="1"/>
  <c r="H35" i="4" s="1"/>
  <c r="N80" i="4"/>
  <c r="B84" i="4" s="1"/>
  <c r="F84" i="4" s="1"/>
  <c r="H84" i="4" s="1"/>
  <c r="N54" i="4"/>
  <c r="N52" i="4"/>
  <c r="N53" i="4"/>
  <c r="N51" i="4"/>
  <c r="N9" i="4"/>
  <c r="B13" i="4" s="1"/>
  <c r="F13" i="4" s="1"/>
  <c r="H13" i="4" s="1"/>
  <c r="R10" i="3"/>
  <c r="E14" i="3" s="1"/>
  <c r="I14" i="3" s="1"/>
  <c r="K14" i="3" s="1"/>
  <c r="N55" i="4" l="1"/>
  <c r="B59" i="4" s="1"/>
  <c r="F59" i="4" s="1"/>
  <c r="H59" i="4" s="1"/>
</calcChain>
</file>

<file path=xl/sharedStrings.xml><?xml version="1.0" encoding="utf-8"?>
<sst xmlns="http://schemas.openxmlformats.org/spreadsheetml/2006/main" count="163" uniqueCount="31">
  <si>
    <t>N=</t>
  </si>
  <si>
    <t>DIVIDE EACH COLOUMN BY COL TOTAL</t>
  </si>
  <si>
    <t>Sum</t>
  </si>
  <si>
    <t>Eigen Value</t>
  </si>
  <si>
    <t>Lmax</t>
  </si>
  <si>
    <t>CI=</t>
  </si>
  <si>
    <t>Lm-n/n-1</t>
  </si>
  <si>
    <t>RI</t>
  </si>
  <si>
    <t>CR=</t>
  </si>
  <si>
    <t>N</t>
  </si>
  <si>
    <t xml:space="preserve">Pairwise comparison matrix </t>
  </si>
  <si>
    <t>Criteria</t>
  </si>
  <si>
    <t>Goal</t>
  </si>
  <si>
    <t>SUM</t>
  </si>
  <si>
    <t>Weights</t>
  </si>
  <si>
    <t>Overall Performance</t>
  </si>
  <si>
    <t>Potential Profit</t>
  </si>
  <si>
    <t>Time</t>
  </si>
  <si>
    <t>Quality</t>
  </si>
  <si>
    <t>Projects Pairwise comparison matrix with respect to Strategic Fit &amp; Scope</t>
  </si>
  <si>
    <t>Strategic Fit &amp; Scope</t>
  </si>
  <si>
    <t>Project 1</t>
  </si>
  <si>
    <t>Project 2</t>
  </si>
  <si>
    <t>Project 3</t>
  </si>
  <si>
    <t>Project 4</t>
  </si>
  <si>
    <t>Risks</t>
  </si>
  <si>
    <t>Projects comparison matrix with respect to Risks</t>
  </si>
  <si>
    <t>Projects comparison matrix with respect to Potential Profit</t>
  </si>
  <si>
    <t>Projects comparison matrix with respect to Time</t>
  </si>
  <si>
    <t>Projects comparison matrix with respect to Quality</t>
  </si>
  <si>
    <t>Projects performance on mentioned criteria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</si>
</sst>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b/>
      <sz val="10"/>
      <color rgb="FF00B050"/>
      <name val="Arial"/>
      <family val="2"/>
    </font>
    <font>
      <b/>
      <sz val="10"/>
      <color indexed="8"/>
      <name val="Arial"/>
      <family val="2"/>
    </font>
    <font>
      <b/>
      <sz val="10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0" xfId="0" applyFont="1" applyFill="1"/>
    <xf numFmtId="0" fontId="5" fillId="0" borderId="1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4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6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4" fillId="3" borderId="7" xfId="0" applyFont="1" applyFill="1" applyBorder="1"/>
    <xf numFmtId="0" fontId="0" fillId="0" borderId="0" xfId="0" applyAlignment="1">
      <alignment horizontal="center"/>
    </xf>
    <xf numFmtId="0" fontId="9" fillId="0" borderId="7" xfId="0" applyFont="1" applyBorder="1"/>
    <xf numFmtId="0" fontId="9" fillId="0" borderId="7" xfId="0" applyFont="1" applyBorder="1" applyAlignment="1">
      <alignment horizontal="center" vertical="center"/>
    </xf>
    <xf numFmtId="0" fontId="9" fillId="0" borderId="9" xfId="0" applyFont="1" applyFill="1" applyBorder="1"/>
    <xf numFmtId="0" fontId="0" fillId="4" borderId="0" xfId="0" applyFill="1"/>
    <xf numFmtId="0" fontId="1" fillId="0" borderId="0" xfId="0" applyFont="1"/>
    <xf numFmtId="164" fontId="3" fillId="3" borderId="7" xfId="0" applyNumberFormat="1" applyFont="1" applyFill="1" applyBorder="1" applyAlignment="1">
      <alignment horizontal="center" vertical="center"/>
    </xf>
    <xf numFmtId="0" fontId="9" fillId="0" borderId="0" xfId="0" applyFont="1" applyFill="1" applyBorder="1"/>
    <xf numFmtId="0" fontId="8" fillId="0" borderId="0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164" fontId="8" fillId="3" borderId="7" xfId="0" applyNumberFormat="1" applyFont="1" applyFill="1" applyBorder="1" applyAlignment="1">
      <alignment horizontal="center" vertical="center"/>
    </xf>
    <xf numFmtId="164" fontId="9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10" fillId="0" borderId="7" xfId="0" applyFont="1" applyBorder="1"/>
    <xf numFmtId="164" fontId="8" fillId="0" borderId="7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457200</xdr:colOff>
      <xdr:row>19</xdr:row>
      <xdr:rowOff>0</xdr:rowOff>
    </xdr:from>
    <xdr:to>
      <xdr:col>13</xdr:col>
      <xdr:colOff>517525</xdr:colOff>
      <xdr:row>20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2800" y="33337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514350</xdr:colOff>
      <xdr:row>19</xdr:row>
      <xdr:rowOff>0</xdr:rowOff>
    </xdr:from>
    <xdr:to>
      <xdr:col>13</xdr:col>
      <xdr:colOff>327025</xdr:colOff>
      <xdr:row>20</xdr:row>
      <xdr:rowOff>57150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949950" y="333375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457200</xdr:colOff>
      <xdr:row>19</xdr:row>
      <xdr:rowOff>0</xdr:rowOff>
    </xdr:from>
    <xdr:to>
      <xdr:col>13</xdr:col>
      <xdr:colOff>517525</xdr:colOff>
      <xdr:row>20</xdr:row>
      <xdr:rowOff>171450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2800" y="33337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390525</xdr:colOff>
      <xdr:row>19</xdr:row>
      <xdr:rowOff>9525</xdr:rowOff>
    </xdr:from>
    <xdr:to>
      <xdr:col>7</xdr:col>
      <xdr:colOff>1381125</xdr:colOff>
      <xdr:row>20</xdr:row>
      <xdr:rowOff>66675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28925" y="334327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457200</xdr:colOff>
      <xdr:row>18</xdr:row>
      <xdr:rowOff>0</xdr:rowOff>
    </xdr:from>
    <xdr:to>
      <xdr:col>10</xdr:col>
      <xdr:colOff>517525</xdr:colOff>
      <xdr:row>19</xdr:row>
      <xdr:rowOff>171450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2800" y="33337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514350</xdr:colOff>
      <xdr:row>18</xdr:row>
      <xdr:rowOff>0</xdr:rowOff>
    </xdr:from>
    <xdr:to>
      <xdr:col>10</xdr:col>
      <xdr:colOff>327025</xdr:colOff>
      <xdr:row>19</xdr:row>
      <xdr:rowOff>57150</xdr:rowOff>
    </xdr:to>
    <xdr:pic>
      <xdr:nvPicPr>
        <xdr:cNvPr id="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949950" y="333375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18</xdr:row>
      <xdr:rowOff>0</xdr:rowOff>
    </xdr:from>
    <xdr:to>
      <xdr:col>10</xdr:col>
      <xdr:colOff>517525</xdr:colOff>
      <xdr:row>19</xdr:row>
      <xdr:rowOff>171450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92800" y="33337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390525</xdr:colOff>
      <xdr:row>18</xdr:row>
      <xdr:rowOff>9525</xdr:rowOff>
    </xdr:from>
    <xdr:to>
      <xdr:col>5</xdr:col>
      <xdr:colOff>568325</xdr:colOff>
      <xdr:row>19</xdr:row>
      <xdr:rowOff>66675</xdr:rowOff>
    </xdr:to>
    <xdr:pic>
      <xdr:nvPicPr>
        <xdr:cNvPr id="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828925" y="334327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8</xdr:col>
      <xdr:colOff>457200</xdr:colOff>
      <xdr:row>40</xdr:row>
      <xdr:rowOff>0</xdr:rowOff>
    </xdr:from>
    <xdr:ext cx="1279525" cy="355600"/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339090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514350</xdr:colOff>
      <xdr:row>40</xdr:row>
      <xdr:rowOff>0</xdr:rowOff>
    </xdr:from>
    <xdr:ext cx="1031875" cy="241300"/>
    <xdr:pic>
      <xdr:nvPicPr>
        <xdr:cNvPr id="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339090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40</xdr:row>
      <xdr:rowOff>0</xdr:rowOff>
    </xdr:from>
    <xdr:ext cx="1279525" cy="355600"/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339090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390525</xdr:colOff>
      <xdr:row>40</xdr:row>
      <xdr:rowOff>9525</xdr:rowOff>
    </xdr:from>
    <xdr:ext cx="990600" cy="241300"/>
    <xdr:pic>
      <xdr:nvPicPr>
        <xdr:cNvPr id="9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4425" y="340042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64</xdr:row>
      <xdr:rowOff>0</xdr:rowOff>
    </xdr:from>
    <xdr:ext cx="1279525" cy="355600"/>
    <xdr:pic>
      <xdr:nvPicPr>
        <xdr:cNvPr id="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84391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514350</xdr:colOff>
      <xdr:row>64</xdr:row>
      <xdr:rowOff>0</xdr:rowOff>
    </xdr:from>
    <xdr:ext cx="1031875" cy="241300"/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843915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64</xdr:row>
      <xdr:rowOff>0</xdr:rowOff>
    </xdr:from>
    <xdr:ext cx="1279525" cy="355600"/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84391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390525</xdr:colOff>
      <xdr:row>64</xdr:row>
      <xdr:rowOff>9525</xdr:rowOff>
    </xdr:from>
    <xdr:ext cx="990600" cy="241300"/>
    <xdr:pic>
      <xdr:nvPicPr>
        <xdr:cNvPr id="13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4425" y="844867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89</xdr:row>
      <xdr:rowOff>0</xdr:rowOff>
    </xdr:from>
    <xdr:ext cx="1279525" cy="355600"/>
    <xdr:pic>
      <xdr:nvPicPr>
        <xdr:cNvPr id="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129349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514350</xdr:colOff>
      <xdr:row>89</xdr:row>
      <xdr:rowOff>0</xdr:rowOff>
    </xdr:from>
    <xdr:ext cx="1031875" cy="241300"/>
    <xdr:pic>
      <xdr:nvPicPr>
        <xdr:cNvPr id="1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1293495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89</xdr:row>
      <xdr:rowOff>0</xdr:rowOff>
    </xdr:from>
    <xdr:ext cx="1279525" cy="355600"/>
    <xdr:pic>
      <xdr:nvPicPr>
        <xdr:cNvPr id="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1293495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390525</xdr:colOff>
      <xdr:row>89</xdr:row>
      <xdr:rowOff>9525</xdr:rowOff>
    </xdr:from>
    <xdr:ext cx="990600" cy="241300"/>
    <xdr:pic>
      <xdr:nvPicPr>
        <xdr:cNvPr id="17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4425" y="1294447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111</xdr:row>
      <xdr:rowOff>0</xdr:rowOff>
    </xdr:from>
    <xdr:ext cx="1279525" cy="355600"/>
    <xdr:pic>
      <xdr:nvPicPr>
        <xdr:cNvPr id="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1761490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514350</xdr:colOff>
      <xdr:row>111</xdr:row>
      <xdr:rowOff>0</xdr:rowOff>
    </xdr:from>
    <xdr:ext cx="1031875" cy="241300"/>
    <xdr:pic>
      <xdr:nvPicPr>
        <xdr:cNvPr id="1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419850" y="17614900"/>
          <a:ext cx="1031875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8</xdr:col>
      <xdr:colOff>457200</xdr:colOff>
      <xdr:row>111</xdr:row>
      <xdr:rowOff>0</xdr:rowOff>
    </xdr:from>
    <xdr:ext cx="1279525" cy="355600"/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362700" y="17614900"/>
          <a:ext cx="1279525" cy="355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390525</xdr:colOff>
      <xdr:row>111</xdr:row>
      <xdr:rowOff>9525</xdr:rowOff>
    </xdr:from>
    <xdr:ext cx="990600" cy="241300"/>
    <xdr:pic>
      <xdr:nvPicPr>
        <xdr:cNvPr id="21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4425" y="17624425"/>
          <a:ext cx="990600" cy="241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19"/>
  <sheetViews>
    <sheetView tabSelected="1" workbookViewId="0">
      <selection activeCell="K23" sqref="K23"/>
    </sheetView>
  </sheetViews>
  <sheetFormatPr defaultRowHeight="15" x14ac:dyDescent="0.25"/>
  <cols>
    <col min="1" max="1" width="20.85546875" bestFit="1" customWidth="1"/>
    <col min="2" max="2" width="20.140625" bestFit="1" customWidth="1"/>
    <col min="3" max="3" width="6.7109375" customWidth="1"/>
    <col min="4" max="4" width="13.7109375" bestFit="1" customWidth="1"/>
    <col min="5" max="5" width="12.5703125" bestFit="1" customWidth="1"/>
    <col min="6" max="6" width="20.85546875" bestFit="1" customWidth="1"/>
    <col min="8" max="8" width="20.85546875" bestFit="1" customWidth="1"/>
    <col min="15" max="15" width="10.42578125" bestFit="1" customWidth="1"/>
  </cols>
  <sheetData>
    <row r="2" spans="1:23" x14ac:dyDescent="0.25">
      <c r="A2" s="34" t="s">
        <v>10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</row>
    <row r="3" spans="1:23" x14ac:dyDescent="0.25">
      <c r="J3" s="10" t="s">
        <v>0</v>
      </c>
      <c r="K3" s="10">
        <v>5</v>
      </c>
    </row>
    <row r="4" spans="1:23" ht="15.75" x14ac:dyDescent="0.25">
      <c r="A4" s="31" t="s">
        <v>12</v>
      </c>
      <c r="B4" s="31" t="s">
        <v>20</v>
      </c>
      <c r="C4" s="31" t="s">
        <v>25</v>
      </c>
      <c r="D4" s="31" t="s">
        <v>16</v>
      </c>
      <c r="E4" s="20" t="s">
        <v>17</v>
      </c>
      <c r="F4" s="20" t="s">
        <v>18</v>
      </c>
      <c r="H4" s="21" t="s">
        <v>11</v>
      </c>
      <c r="J4" t="s">
        <v>1</v>
      </c>
      <c r="N4" t="s">
        <v>13</v>
      </c>
      <c r="O4" s="22" t="s">
        <v>3</v>
      </c>
    </row>
    <row r="5" spans="1:23" ht="15.75" x14ac:dyDescent="0.25">
      <c r="A5" s="19" t="s">
        <v>20</v>
      </c>
      <c r="B5" s="20">
        <v>1</v>
      </c>
      <c r="C5" s="20">
        <v>3</v>
      </c>
      <c r="D5" s="20">
        <v>3</v>
      </c>
      <c r="E5" s="20">
        <f>1/B8</f>
        <v>0.33333333333333331</v>
      </c>
      <c r="F5" s="20">
        <f>1/B9</f>
        <v>0.33333333333333331</v>
      </c>
      <c r="H5" s="19" t="s">
        <v>20</v>
      </c>
      <c r="I5">
        <f>B5/B$10</f>
        <v>0.13043478260869565</v>
      </c>
      <c r="J5">
        <f>C5/C$10</f>
        <v>0.23076923076923078</v>
      </c>
      <c r="K5">
        <f>D5/D$10</f>
        <v>0.2857142857142857</v>
      </c>
      <c r="L5">
        <f>E5/E$10</f>
        <v>5.5555555555555552E-2</v>
      </c>
      <c r="M5">
        <f>F5/F$10</f>
        <v>0.15384615384615385</v>
      </c>
      <c r="N5">
        <f>SUM(I5:M5)</f>
        <v>0.85632000849392154</v>
      </c>
      <c r="O5" s="23">
        <f>N5/N$10</f>
        <v>0.17126400169878431</v>
      </c>
      <c r="Q5">
        <f>(O$5*B5+C5*O$6+O$7*D5+E5*O$8+O$9*F5)</f>
        <v>0.89600254817646119</v>
      </c>
      <c r="R5">
        <f>Q5/O5</f>
        <v>5.2317039149437399</v>
      </c>
    </row>
    <row r="6" spans="1:23" ht="15.75" x14ac:dyDescent="0.25">
      <c r="A6" s="19" t="s">
        <v>25</v>
      </c>
      <c r="B6" s="20">
        <f>1/C5</f>
        <v>0.33333333333333331</v>
      </c>
      <c r="C6" s="20">
        <v>1</v>
      </c>
      <c r="D6" s="20">
        <f>1/C7</f>
        <v>0.5</v>
      </c>
      <c r="E6" s="20">
        <f>1/C8</f>
        <v>0.33333333333333331</v>
      </c>
      <c r="F6" s="20">
        <f>1/C9</f>
        <v>0.25</v>
      </c>
      <c r="H6" s="19" t="s">
        <v>25</v>
      </c>
      <c r="I6">
        <f t="shared" ref="I6:I9" si="0">B6/B$10</f>
        <v>4.3478260869565216E-2</v>
      </c>
      <c r="J6">
        <f t="shared" ref="J6:J9" si="1">C6/C$10</f>
        <v>7.6923076923076927E-2</v>
      </c>
      <c r="K6">
        <f t="shared" ref="K6:K9" si="2">D6/D$10</f>
        <v>4.7619047619047616E-2</v>
      </c>
      <c r="L6">
        <f t="shared" ref="L6:L9" si="3">E6/E$10</f>
        <v>5.5555555555555552E-2</v>
      </c>
      <c r="M6">
        <f t="shared" ref="M6:M9" si="4">F6/F$10</f>
        <v>0.11538461538461539</v>
      </c>
      <c r="N6">
        <f t="shared" ref="N6:N9" si="5">SUM(I6:M6)</f>
        <v>0.33896055635186073</v>
      </c>
      <c r="O6" s="23">
        <f t="shared" ref="O6:O9" si="6">N6/N$10</f>
        <v>6.7792111270372143E-2</v>
      </c>
      <c r="Q6">
        <f t="shared" ref="Q6:Q9" si="7">(O$5*B6+C6*O$6+O$7*D6+E6*O$8+O$9*F6)</f>
        <v>0.36004494700146872</v>
      </c>
      <c r="R6">
        <f t="shared" ref="R6:R9" si="8">Q6/O6</f>
        <v>5.3110154006786736</v>
      </c>
    </row>
    <row r="7" spans="1:23" ht="15.75" x14ac:dyDescent="0.25">
      <c r="A7" s="19" t="s">
        <v>16</v>
      </c>
      <c r="B7" s="20">
        <f>1/D5</f>
        <v>0.33333333333333331</v>
      </c>
      <c r="C7" s="20">
        <v>2</v>
      </c>
      <c r="D7" s="20">
        <v>1</v>
      </c>
      <c r="E7" s="20">
        <f>1/D8</f>
        <v>0.33333333333333331</v>
      </c>
      <c r="F7" s="20">
        <f>1/D9</f>
        <v>0.33333333333333331</v>
      </c>
      <c r="H7" s="19" t="s">
        <v>16</v>
      </c>
      <c r="I7">
        <f t="shared" si="0"/>
        <v>4.3478260869565216E-2</v>
      </c>
      <c r="J7">
        <f t="shared" si="1"/>
        <v>0.15384615384615385</v>
      </c>
      <c r="K7">
        <f t="shared" si="2"/>
        <v>9.5238095238095233E-2</v>
      </c>
      <c r="L7">
        <f t="shared" si="3"/>
        <v>5.5555555555555552E-2</v>
      </c>
      <c r="M7">
        <f t="shared" si="4"/>
        <v>0.15384615384615385</v>
      </c>
      <c r="N7">
        <f t="shared" si="5"/>
        <v>0.50196421935552371</v>
      </c>
      <c r="O7" s="23">
        <f t="shared" si="6"/>
        <v>0.10039284387110474</v>
      </c>
      <c r="Q7">
        <f t="shared" si="7"/>
        <v>0.51324874803135678</v>
      </c>
      <c r="R7">
        <f t="shared" si="8"/>
        <v>5.1124037156505038</v>
      </c>
    </row>
    <row r="8" spans="1:23" ht="15.75" x14ac:dyDescent="0.25">
      <c r="A8" s="19" t="s">
        <v>17</v>
      </c>
      <c r="B8" s="20">
        <v>3</v>
      </c>
      <c r="C8" s="20">
        <v>3</v>
      </c>
      <c r="D8" s="20">
        <v>3</v>
      </c>
      <c r="E8" s="20">
        <v>1</v>
      </c>
      <c r="F8" s="20">
        <f>1/E9</f>
        <v>0.25</v>
      </c>
      <c r="H8" s="19" t="s">
        <v>17</v>
      </c>
      <c r="I8">
        <f t="shared" si="0"/>
        <v>0.39130434782608697</v>
      </c>
      <c r="J8">
        <f t="shared" si="1"/>
        <v>0.23076923076923078</v>
      </c>
      <c r="K8">
        <f t="shared" si="2"/>
        <v>0.2857142857142857</v>
      </c>
      <c r="L8">
        <f t="shared" si="3"/>
        <v>0.16666666666666666</v>
      </c>
      <c r="M8">
        <f t="shared" si="4"/>
        <v>0.11538461538461539</v>
      </c>
      <c r="N8">
        <f t="shared" si="5"/>
        <v>1.1898391463608855</v>
      </c>
      <c r="O8" s="23">
        <f t="shared" si="6"/>
        <v>0.23796782927217711</v>
      </c>
      <c r="Q8">
        <f t="shared" si="7"/>
        <v>1.3619605032648512</v>
      </c>
      <c r="R8">
        <f t="shared" si="8"/>
        <v>5.7232967474233707</v>
      </c>
    </row>
    <row r="9" spans="1:23" ht="15.75" x14ac:dyDescent="0.25">
      <c r="A9" s="19" t="s">
        <v>18</v>
      </c>
      <c r="B9" s="20">
        <v>3</v>
      </c>
      <c r="C9" s="20">
        <v>4</v>
      </c>
      <c r="D9" s="20">
        <v>3</v>
      </c>
      <c r="E9" s="20">
        <v>4</v>
      </c>
      <c r="F9" s="20">
        <v>1</v>
      </c>
      <c r="H9" s="19" t="s">
        <v>18</v>
      </c>
      <c r="I9">
        <f t="shared" si="0"/>
        <v>0.39130434782608697</v>
      </c>
      <c r="J9">
        <f t="shared" si="1"/>
        <v>0.30769230769230771</v>
      </c>
      <c r="K9">
        <f t="shared" si="2"/>
        <v>0.2857142857142857</v>
      </c>
      <c r="L9">
        <f t="shared" si="3"/>
        <v>0.66666666666666663</v>
      </c>
      <c r="M9">
        <f t="shared" si="4"/>
        <v>0.46153846153846156</v>
      </c>
      <c r="N9">
        <f t="shared" si="5"/>
        <v>2.1129160694378086</v>
      </c>
      <c r="O9" s="23">
        <f t="shared" si="6"/>
        <v>0.4225832138875617</v>
      </c>
      <c r="Q9">
        <f t="shared" si="7"/>
        <v>2.4605935127674261</v>
      </c>
      <c r="R9">
        <f t="shared" si="8"/>
        <v>5.8227431471571078</v>
      </c>
    </row>
    <row r="10" spans="1:23" ht="15.75" x14ac:dyDescent="0.25">
      <c r="A10" s="19"/>
      <c r="B10" s="20">
        <f>SUM(B5:B9)</f>
        <v>7.6666666666666661</v>
      </c>
      <c r="C10" s="20">
        <f t="shared" ref="C10:F10" si="9">SUM(C5:C9)</f>
        <v>13</v>
      </c>
      <c r="D10" s="20">
        <f t="shared" si="9"/>
        <v>10.5</v>
      </c>
      <c r="E10" s="20">
        <f t="shared" si="9"/>
        <v>6</v>
      </c>
      <c r="F10" s="20">
        <f t="shared" si="9"/>
        <v>2.1666666666666665</v>
      </c>
      <c r="N10" s="10">
        <f>SUM(N5:N9)</f>
        <v>5</v>
      </c>
      <c r="O10" s="10">
        <f>SUM(O5:O9)</f>
        <v>1</v>
      </c>
      <c r="Q10" t="s">
        <v>2</v>
      </c>
      <c r="R10">
        <f>SUM(R5:R9)</f>
        <v>27.201162925853399</v>
      </c>
    </row>
    <row r="13" spans="1:23" x14ac:dyDescent="0.25">
      <c r="E13" t="s">
        <v>4</v>
      </c>
      <c r="G13" t="s">
        <v>5</v>
      </c>
      <c r="I13" t="s">
        <v>6</v>
      </c>
      <c r="J13" s="18" t="s">
        <v>7</v>
      </c>
      <c r="K13" t="s">
        <v>8</v>
      </c>
    </row>
    <row r="14" spans="1:23" x14ac:dyDescent="0.25">
      <c r="E14">
        <f>R10/K3</f>
        <v>5.4402325851706799</v>
      </c>
      <c r="I14">
        <f>(E14-K3)/(K3-1)</f>
        <v>0.11005814629266997</v>
      </c>
      <c r="J14" s="18">
        <f>J18</f>
        <v>1.1200000000000001</v>
      </c>
      <c r="K14" s="17">
        <f>I14/J14</f>
        <v>9.8266202047026741E-2</v>
      </c>
      <c r="L14" s="1"/>
    </row>
    <row r="16" spans="1:23" ht="15.75" thickBot="1" x14ac:dyDescent="0.3"/>
    <row r="17" spans="5:20" x14ac:dyDescent="0.25">
      <c r="E17" s="2" t="s">
        <v>9</v>
      </c>
      <c r="F17" s="3">
        <v>1</v>
      </c>
      <c r="G17" s="3">
        <v>2</v>
      </c>
      <c r="H17" s="3">
        <v>3</v>
      </c>
      <c r="I17" s="3">
        <v>4</v>
      </c>
      <c r="J17" s="3">
        <v>5</v>
      </c>
      <c r="K17" s="3">
        <v>6</v>
      </c>
      <c r="L17" s="3">
        <v>7</v>
      </c>
      <c r="M17" s="3">
        <v>8</v>
      </c>
      <c r="N17" s="3">
        <v>9</v>
      </c>
      <c r="O17" s="3">
        <v>10</v>
      </c>
      <c r="P17" s="3">
        <v>11</v>
      </c>
      <c r="Q17" s="4">
        <v>12</v>
      </c>
      <c r="R17" s="4">
        <v>13</v>
      </c>
      <c r="S17" s="4">
        <v>14</v>
      </c>
      <c r="T17" s="5">
        <v>15</v>
      </c>
    </row>
    <row r="18" spans="5:20" ht="15.75" thickBot="1" x14ac:dyDescent="0.3">
      <c r="E18" s="6" t="s">
        <v>7</v>
      </c>
      <c r="F18" s="7">
        <v>0</v>
      </c>
      <c r="G18" s="7">
        <v>0</v>
      </c>
      <c r="H18" s="7">
        <v>0.57999999999999996</v>
      </c>
      <c r="I18" s="7">
        <v>0.9</v>
      </c>
      <c r="J18" s="7">
        <v>1.1200000000000001</v>
      </c>
      <c r="K18" s="7">
        <v>1.24</v>
      </c>
      <c r="L18" s="7">
        <v>1.32</v>
      </c>
      <c r="M18" s="7">
        <v>1.41</v>
      </c>
      <c r="N18" s="7">
        <v>1.45</v>
      </c>
      <c r="O18" s="7">
        <v>1.49</v>
      </c>
      <c r="P18" s="7">
        <v>1.51</v>
      </c>
      <c r="Q18" s="7">
        <v>1.48</v>
      </c>
      <c r="R18" s="7">
        <v>1.56</v>
      </c>
      <c r="S18" s="7">
        <v>1.57</v>
      </c>
      <c r="T18" s="8">
        <v>1.59</v>
      </c>
    </row>
    <row r="19" spans="5:20" x14ac:dyDescent="0.25"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</sheetData>
  <mergeCells count="1">
    <mergeCell ref="A2:W2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workbookViewId="0">
      <selection activeCell="J27" sqref="J27"/>
    </sheetView>
  </sheetViews>
  <sheetFormatPr defaultRowHeight="15" x14ac:dyDescent="0.25"/>
  <cols>
    <col min="1" max="2" width="20.140625" bestFit="1" customWidth="1"/>
    <col min="3" max="3" width="9" customWidth="1"/>
    <col min="4" max="4" width="16.7109375" customWidth="1"/>
    <col min="5" max="5" width="12" customWidth="1"/>
    <col min="6" max="6" width="14.85546875" customWidth="1"/>
  </cols>
  <sheetData>
    <row r="1" spans="1:6" ht="15.75" x14ac:dyDescent="0.25">
      <c r="A1" s="31" t="s">
        <v>12</v>
      </c>
      <c r="B1" s="31" t="s">
        <v>20</v>
      </c>
      <c r="C1" s="31" t="s">
        <v>25</v>
      </c>
      <c r="D1" s="31" t="s">
        <v>16</v>
      </c>
      <c r="E1" s="20" t="s">
        <v>17</v>
      </c>
      <c r="F1" s="20" t="s">
        <v>18</v>
      </c>
    </row>
    <row r="2" spans="1:6" ht="15.75" x14ac:dyDescent="0.25">
      <c r="A2" s="19" t="s">
        <v>20</v>
      </c>
      <c r="B2" s="20">
        <v>1</v>
      </c>
      <c r="C2" s="20">
        <v>3</v>
      </c>
      <c r="D2" s="20">
        <v>3</v>
      </c>
      <c r="E2" s="20"/>
      <c r="F2" s="20"/>
    </row>
    <row r="3" spans="1:6" ht="15.75" x14ac:dyDescent="0.25">
      <c r="A3" s="19" t="s">
        <v>25</v>
      </c>
      <c r="B3" s="20"/>
      <c r="C3" s="20">
        <v>1</v>
      </c>
      <c r="D3" s="20"/>
      <c r="E3" s="20"/>
      <c r="F3" s="20"/>
    </row>
    <row r="4" spans="1:6" ht="15.75" x14ac:dyDescent="0.25">
      <c r="A4" s="19" t="s">
        <v>16</v>
      </c>
      <c r="B4" s="20"/>
      <c r="C4" s="20">
        <v>2</v>
      </c>
      <c r="D4" s="20">
        <v>1</v>
      </c>
      <c r="E4" s="20"/>
      <c r="F4" s="20"/>
    </row>
    <row r="5" spans="1:6" ht="15.75" x14ac:dyDescent="0.25">
      <c r="A5" s="19" t="s">
        <v>17</v>
      </c>
      <c r="B5" s="20">
        <v>3</v>
      </c>
      <c r="C5" s="20">
        <v>3</v>
      </c>
      <c r="D5" s="20">
        <v>3</v>
      </c>
      <c r="E5" s="20">
        <v>1</v>
      </c>
      <c r="F5" s="20"/>
    </row>
    <row r="6" spans="1:6" ht="15.75" x14ac:dyDescent="0.25">
      <c r="A6" s="19" t="s">
        <v>18</v>
      </c>
      <c r="B6" s="20">
        <v>3</v>
      </c>
      <c r="C6" s="20">
        <v>4</v>
      </c>
      <c r="D6" s="20">
        <v>3</v>
      </c>
      <c r="E6" s="20">
        <v>4</v>
      </c>
      <c r="F6" s="20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1"/>
  <sheetViews>
    <sheetView workbookViewId="0">
      <selection activeCell="U100" sqref="U100"/>
    </sheetView>
  </sheetViews>
  <sheetFormatPr defaultRowHeight="15" x14ac:dyDescent="0.25"/>
  <cols>
    <col min="1" max="1" width="11.5703125" bestFit="1" customWidth="1"/>
    <col min="2" max="2" width="11.85546875" bestFit="1" customWidth="1"/>
    <col min="3" max="5" width="11.5703125" bestFit="1" customWidth="1"/>
  </cols>
  <sheetData>
    <row r="1" spans="1:18" x14ac:dyDescent="0.25">
      <c r="A1" s="35" t="s">
        <v>19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</row>
    <row r="3" spans="1:18" x14ac:dyDescent="0.25">
      <c r="A3" s="1"/>
      <c r="I3" s="10" t="s">
        <v>0</v>
      </c>
      <c r="J3" s="10"/>
      <c r="K3" s="10">
        <v>4</v>
      </c>
    </row>
    <row r="4" spans="1:18" ht="15.75" x14ac:dyDescent="0.25">
      <c r="A4" s="12"/>
      <c r="B4" s="13" t="s">
        <v>21</v>
      </c>
      <c r="C4" s="13" t="s">
        <v>22</v>
      </c>
      <c r="D4" s="13" t="s">
        <v>23</v>
      </c>
      <c r="E4" s="13" t="s">
        <v>24</v>
      </c>
      <c r="G4" t="s">
        <v>1</v>
      </c>
      <c r="K4" t="s">
        <v>2</v>
      </c>
      <c r="L4" t="s">
        <v>3</v>
      </c>
    </row>
    <row r="5" spans="1:18" ht="15.75" x14ac:dyDescent="0.25">
      <c r="A5" s="13" t="s">
        <v>21</v>
      </c>
      <c r="B5" s="14">
        <v>1</v>
      </c>
      <c r="C5" s="14">
        <v>2</v>
      </c>
      <c r="D5" s="14">
        <f>1/B7</f>
        <v>0.5</v>
      </c>
      <c r="E5" s="14">
        <v>5</v>
      </c>
      <c r="G5" s="10">
        <f>B5/B$9</f>
        <v>0.27027027027027023</v>
      </c>
      <c r="H5" s="10">
        <f>C5/C$9</f>
        <v>0.47058823529411764</v>
      </c>
      <c r="I5" s="10">
        <f>D5/D$9</f>
        <v>0.1764705882352941</v>
      </c>
      <c r="J5" s="10">
        <f>E5/E$9</f>
        <v>0.38461538461538464</v>
      </c>
      <c r="K5">
        <f>SUM(G5:J5)</f>
        <v>1.3019444784150667</v>
      </c>
      <c r="L5" s="24">
        <f>K5/K$9</f>
        <v>0.32548611960376667</v>
      </c>
      <c r="M5" s="16">
        <f>(B5*L$5+C5*L$6+D5*L$7+E5*L$8)</f>
        <v>1.3952702702702702</v>
      </c>
      <c r="N5" s="15">
        <f>M5/L5</f>
        <v>4.2867274093556258</v>
      </c>
    </row>
    <row r="6" spans="1:18" ht="15.75" x14ac:dyDescent="0.25">
      <c r="A6" s="13" t="s">
        <v>22</v>
      </c>
      <c r="B6" s="14">
        <f>1/C5</f>
        <v>0.5</v>
      </c>
      <c r="C6" s="14">
        <v>1</v>
      </c>
      <c r="D6" s="14">
        <v>1</v>
      </c>
      <c r="E6" s="14">
        <v>4</v>
      </c>
      <c r="G6" s="10">
        <f t="shared" ref="G6:G8" si="0">B6/B$9</f>
        <v>0.13513513513513511</v>
      </c>
      <c r="H6" s="10">
        <f t="shared" ref="H6:H8" si="1">C6/C$9</f>
        <v>0.23529411764705882</v>
      </c>
      <c r="I6" s="10">
        <f t="shared" ref="I6:I8" si="2">D6/D$9</f>
        <v>0.3529411764705882</v>
      </c>
      <c r="J6" s="10">
        <f t="shared" ref="J6:J8" si="3">E6/E$9</f>
        <v>0.30769230769230771</v>
      </c>
      <c r="K6">
        <f t="shared" ref="K6:K8" si="4">SUM(G6:J6)</f>
        <v>1.0310627369450898</v>
      </c>
      <c r="L6" s="24">
        <f t="shared" ref="L6:L8" si="5">K6/K$9</f>
        <v>0.25776568423627244</v>
      </c>
      <c r="M6" s="16">
        <f t="shared" ref="M6:M8" si="6">(B6*L$5+C6*L$6+D6*L$7+E6*L$8)</f>
        <v>1.0678427296074355</v>
      </c>
      <c r="N6" s="15">
        <f t="shared" ref="N6:N8" si="7">M6/L6</f>
        <v>4.1426877001541937</v>
      </c>
    </row>
    <row r="7" spans="1:18" ht="15.75" x14ac:dyDescent="0.25">
      <c r="A7" s="13" t="s">
        <v>23</v>
      </c>
      <c r="B7" s="14">
        <v>2</v>
      </c>
      <c r="C7" s="14">
        <f>1/D6</f>
        <v>1</v>
      </c>
      <c r="D7" s="14">
        <v>1</v>
      </c>
      <c r="E7" s="14">
        <v>3</v>
      </c>
      <c r="G7" s="10">
        <f t="shared" si="0"/>
        <v>0.54054054054054046</v>
      </c>
      <c r="H7" s="10">
        <f t="shared" si="1"/>
        <v>0.23529411764705882</v>
      </c>
      <c r="I7" s="10">
        <f t="shared" si="2"/>
        <v>0.3529411764705882</v>
      </c>
      <c r="J7" s="10">
        <f t="shared" si="3"/>
        <v>0.23076923076923078</v>
      </c>
      <c r="K7">
        <f t="shared" si="4"/>
        <v>1.3595450654274184</v>
      </c>
      <c r="L7" s="24">
        <f t="shared" si="5"/>
        <v>0.33988626635685459</v>
      </c>
      <c r="M7" s="16">
        <f t="shared" si="6"/>
        <v>1.4792099792099793</v>
      </c>
      <c r="N7" s="15">
        <f t="shared" si="7"/>
        <v>4.3520734010974182</v>
      </c>
    </row>
    <row r="8" spans="1:18" ht="15.75" x14ac:dyDescent="0.25">
      <c r="A8" s="13" t="s">
        <v>24</v>
      </c>
      <c r="B8" s="14">
        <f>1/E5</f>
        <v>0.2</v>
      </c>
      <c r="C8" s="14">
        <f>1/E6</f>
        <v>0.25</v>
      </c>
      <c r="D8" s="14">
        <f>1/E7</f>
        <v>0.33333333333333331</v>
      </c>
      <c r="E8" s="14">
        <v>1</v>
      </c>
      <c r="G8" s="10">
        <f t="shared" si="0"/>
        <v>5.4054054054054057E-2</v>
      </c>
      <c r="H8" s="10">
        <f t="shared" si="1"/>
        <v>5.8823529411764705E-2</v>
      </c>
      <c r="I8" s="10">
        <f t="shared" si="2"/>
        <v>0.1176470588235294</v>
      </c>
      <c r="J8" s="10">
        <f t="shared" si="3"/>
        <v>7.6923076923076927E-2</v>
      </c>
      <c r="K8">
        <f t="shared" si="4"/>
        <v>0.30744771921242509</v>
      </c>
      <c r="L8" s="24">
        <f t="shared" si="5"/>
        <v>7.6861929803106271E-2</v>
      </c>
      <c r="M8" s="16">
        <f t="shared" si="6"/>
        <v>0.31969599690187922</v>
      </c>
      <c r="N8" s="15">
        <f t="shared" si="7"/>
        <v>4.1593542826836378</v>
      </c>
    </row>
    <row r="9" spans="1:18" x14ac:dyDescent="0.25">
      <c r="A9" s="10"/>
      <c r="B9" s="11">
        <f>SUM(B5:B8)</f>
        <v>3.7</v>
      </c>
      <c r="C9" s="11">
        <f t="shared" ref="C9:E9" si="8">SUM(C5:C8)</f>
        <v>4.25</v>
      </c>
      <c r="D9" s="11">
        <f t="shared" si="8"/>
        <v>2.8333333333333335</v>
      </c>
      <c r="E9" s="11">
        <f t="shared" si="8"/>
        <v>13</v>
      </c>
      <c r="K9" s="10">
        <f>SUM(K5:K8)</f>
        <v>4</v>
      </c>
      <c r="L9" s="10">
        <f>SUM(L5:L8)</f>
        <v>1</v>
      </c>
      <c r="N9" s="15">
        <f>SUM(N5:N8)</f>
        <v>16.940842793290873</v>
      </c>
    </row>
    <row r="12" spans="1:18" x14ac:dyDescent="0.25">
      <c r="B12" t="s">
        <v>4</v>
      </c>
      <c r="D12" t="s">
        <v>5</v>
      </c>
      <c r="F12" t="s">
        <v>6</v>
      </c>
      <c r="G12" s="18" t="s">
        <v>7</v>
      </c>
      <c r="H12" t="s">
        <v>8</v>
      </c>
    </row>
    <row r="13" spans="1:18" x14ac:dyDescent="0.25">
      <c r="B13">
        <f>N9/K3</f>
        <v>4.2352106983227182</v>
      </c>
      <c r="F13">
        <f>(B13-K3)/(K3-1)</f>
        <v>7.840356610757275E-2</v>
      </c>
      <c r="G13" s="18">
        <f>HLOOKUP(K3,B16:F17,2)</f>
        <v>0.9</v>
      </c>
      <c r="H13" s="17">
        <f>F13/G13</f>
        <v>8.7115073452858613E-2</v>
      </c>
      <c r="I13" s="1"/>
      <c r="J13" s="1"/>
    </row>
    <row r="15" spans="1:18" ht="15.75" thickBot="1" x14ac:dyDescent="0.3"/>
    <row r="16" spans="1:18" x14ac:dyDescent="0.25">
      <c r="B16" s="2" t="s">
        <v>9</v>
      </c>
      <c r="C16" s="3">
        <v>1</v>
      </c>
      <c r="D16" s="3">
        <v>2</v>
      </c>
      <c r="E16" s="3">
        <v>3</v>
      </c>
      <c r="F16" s="3">
        <v>4</v>
      </c>
      <c r="G16" s="3">
        <v>5</v>
      </c>
      <c r="H16" s="3">
        <v>6</v>
      </c>
      <c r="I16" s="3">
        <v>7</v>
      </c>
      <c r="J16" s="3"/>
      <c r="K16" s="3">
        <v>8</v>
      </c>
      <c r="L16" s="3">
        <v>9</v>
      </c>
      <c r="M16" s="3">
        <v>10</v>
      </c>
      <c r="N16" s="3">
        <v>11</v>
      </c>
      <c r="O16" s="4">
        <v>12</v>
      </c>
      <c r="P16" s="4">
        <v>13</v>
      </c>
      <c r="Q16" s="4">
        <v>14</v>
      </c>
      <c r="R16" s="5">
        <v>15</v>
      </c>
    </row>
    <row r="17" spans="1:18" ht="15.75" thickBot="1" x14ac:dyDescent="0.3">
      <c r="B17" s="6" t="s">
        <v>7</v>
      </c>
      <c r="C17" s="7">
        <v>0</v>
      </c>
      <c r="D17" s="7">
        <v>0</v>
      </c>
      <c r="E17" s="7">
        <v>0.57999999999999996</v>
      </c>
      <c r="F17" s="7">
        <v>0.9</v>
      </c>
      <c r="G17" s="7">
        <v>1.1200000000000001</v>
      </c>
      <c r="H17" s="7">
        <v>1.24</v>
      </c>
      <c r="I17" s="7">
        <v>1.32</v>
      </c>
      <c r="J17" s="7"/>
      <c r="K17" s="7">
        <v>1.41</v>
      </c>
      <c r="L17" s="7">
        <v>1.45</v>
      </c>
      <c r="M17" s="7">
        <v>1.49</v>
      </c>
      <c r="N17" s="7">
        <v>1.51</v>
      </c>
      <c r="O17" s="7">
        <v>1.48</v>
      </c>
      <c r="P17" s="7">
        <v>1.56</v>
      </c>
      <c r="Q17" s="7">
        <v>1.57</v>
      </c>
      <c r="R17" s="8">
        <v>1.59</v>
      </c>
    </row>
    <row r="18" spans="1:18" x14ac:dyDescent="0.25"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</row>
    <row r="23" spans="1:18" x14ac:dyDescent="0.25">
      <c r="A23" s="35" t="s">
        <v>26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</row>
    <row r="25" spans="1:18" x14ac:dyDescent="0.25">
      <c r="A25" s="1"/>
      <c r="I25" s="10" t="s">
        <v>0</v>
      </c>
      <c r="J25" s="10"/>
      <c r="K25" s="10">
        <v>4</v>
      </c>
    </row>
    <row r="26" spans="1:18" ht="15.75" x14ac:dyDescent="0.25">
      <c r="A26" s="12"/>
      <c r="B26" s="13" t="s">
        <v>21</v>
      </c>
      <c r="C26" s="13" t="s">
        <v>22</v>
      </c>
      <c r="D26" s="13" t="s">
        <v>23</v>
      </c>
      <c r="E26" s="13" t="s">
        <v>24</v>
      </c>
      <c r="G26" t="s">
        <v>1</v>
      </c>
      <c r="K26" t="s">
        <v>2</v>
      </c>
      <c r="L26" t="s">
        <v>3</v>
      </c>
    </row>
    <row r="27" spans="1:18" ht="15.75" x14ac:dyDescent="0.25">
      <c r="A27" s="13" t="s">
        <v>21</v>
      </c>
      <c r="B27" s="14">
        <v>1</v>
      </c>
      <c r="C27" s="14">
        <v>2</v>
      </c>
      <c r="D27" s="14">
        <f>1/B29</f>
        <v>0.5</v>
      </c>
      <c r="E27" s="14">
        <f>1/3</f>
        <v>0.33333333333333331</v>
      </c>
      <c r="G27" s="10">
        <f>B27/B$31</f>
        <v>0.22222222222222221</v>
      </c>
      <c r="H27" s="10">
        <f>C27/C$31</f>
        <v>0.30769230769230771</v>
      </c>
      <c r="I27" s="10">
        <f>D27/D$31</f>
        <v>5.8823529411764705E-2</v>
      </c>
      <c r="J27" s="10">
        <f>E27/E$31</f>
        <v>0.19607843137254902</v>
      </c>
      <c r="K27">
        <f>SUM(G27:J27)</f>
        <v>0.78481649069884363</v>
      </c>
      <c r="L27" s="24">
        <f>K27/K$9</f>
        <v>0.19620412267471091</v>
      </c>
      <c r="M27" s="16">
        <f>(B27*L$27+C27*L$28+D27*L$29+E27*L$30)</f>
        <v>0.74495139936316401</v>
      </c>
      <c r="N27" s="15">
        <f>M27/L27</f>
        <v>3.7968182788810587</v>
      </c>
    </row>
    <row r="28" spans="1:18" ht="15.75" x14ac:dyDescent="0.25">
      <c r="A28" s="13" t="s">
        <v>22</v>
      </c>
      <c r="B28" s="14">
        <f>1/C27</f>
        <v>0.5</v>
      </c>
      <c r="C28" s="14">
        <v>1</v>
      </c>
      <c r="D28" s="14">
        <v>2</v>
      </c>
      <c r="E28" s="14">
        <f>1/6</f>
        <v>0.16666666666666666</v>
      </c>
      <c r="G28" s="10">
        <f t="shared" ref="G28:G30" si="9">B28/B$31</f>
        <v>0.1111111111111111</v>
      </c>
      <c r="H28" s="10">
        <f t="shared" ref="H28:H30" si="10">C28/C$31</f>
        <v>0.15384615384615385</v>
      </c>
      <c r="I28" s="10">
        <f t="shared" ref="I28:I30" si="11">D28/D$31</f>
        <v>0.23529411764705882</v>
      </c>
      <c r="J28" s="10">
        <f t="shared" ref="J28:J30" si="12">E28/E$31</f>
        <v>9.8039215686274508E-2</v>
      </c>
      <c r="K28">
        <f t="shared" ref="K28:K30" si="13">SUM(G28:J28)</f>
        <v>0.59829059829059827</v>
      </c>
      <c r="L28" s="24">
        <f t="shared" ref="L28:L30" si="14">K28/K$9</f>
        <v>0.14957264957264957</v>
      </c>
      <c r="M28" s="16">
        <f t="shared" ref="M28:M30" si="15">(B28*L$27+C28*L$28+D28*L$29+E28*L$30)</f>
        <v>0.70351516675046089</v>
      </c>
      <c r="N28" s="15">
        <f t="shared" ref="N28:N30" si="16">M28/L28</f>
        <v>4.7035014005602243</v>
      </c>
    </row>
    <row r="29" spans="1:18" ht="15.75" x14ac:dyDescent="0.25">
      <c r="A29" s="13" t="s">
        <v>23</v>
      </c>
      <c r="B29" s="14">
        <v>2</v>
      </c>
      <c r="C29" s="14">
        <f>1/D28</f>
        <v>0.5</v>
      </c>
      <c r="D29" s="14">
        <v>1</v>
      </c>
      <c r="E29" s="14">
        <f>1/D30</f>
        <v>0.2</v>
      </c>
      <c r="G29" s="10">
        <f t="shared" si="9"/>
        <v>0.44444444444444442</v>
      </c>
      <c r="H29" s="10">
        <f t="shared" si="10"/>
        <v>7.6923076923076927E-2</v>
      </c>
      <c r="I29" s="10">
        <f t="shared" si="11"/>
        <v>0.11764705882352941</v>
      </c>
      <c r="J29" s="10">
        <f t="shared" si="12"/>
        <v>0.11764705882352942</v>
      </c>
      <c r="K29">
        <f t="shared" si="13"/>
        <v>0.75666163901458017</v>
      </c>
      <c r="L29" s="24">
        <f t="shared" si="14"/>
        <v>0.18916540975364504</v>
      </c>
      <c r="M29" s="16">
        <f t="shared" si="15"/>
        <v>0.74937154348919055</v>
      </c>
      <c r="N29" s="15">
        <f t="shared" si="16"/>
        <v>3.9614617940199337</v>
      </c>
    </row>
    <row r="30" spans="1:18" ht="15.75" x14ac:dyDescent="0.25">
      <c r="A30" s="13" t="s">
        <v>24</v>
      </c>
      <c r="B30" s="14">
        <v>1</v>
      </c>
      <c r="C30" s="14">
        <v>3</v>
      </c>
      <c r="D30" s="14">
        <v>5</v>
      </c>
      <c r="E30" s="14">
        <v>1</v>
      </c>
      <c r="G30" s="10">
        <f t="shared" si="9"/>
        <v>0.22222222222222221</v>
      </c>
      <c r="H30" s="10">
        <f t="shared" si="10"/>
        <v>0.46153846153846156</v>
      </c>
      <c r="I30" s="10">
        <f t="shared" si="11"/>
        <v>0.58823529411764708</v>
      </c>
      <c r="J30" s="10">
        <f t="shared" si="12"/>
        <v>0.58823529411764708</v>
      </c>
      <c r="K30">
        <f t="shared" si="13"/>
        <v>1.8602312719959779</v>
      </c>
      <c r="L30" s="24">
        <f t="shared" si="14"/>
        <v>0.46505781799899448</v>
      </c>
      <c r="M30" s="16">
        <f t="shared" si="15"/>
        <v>2.0558069381598791</v>
      </c>
      <c r="N30" s="15">
        <f t="shared" si="16"/>
        <v>4.4205405405405402</v>
      </c>
    </row>
    <row r="31" spans="1:18" x14ac:dyDescent="0.25">
      <c r="A31" s="10"/>
      <c r="B31" s="11">
        <f>SUM(B27:B30)</f>
        <v>4.5</v>
      </c>
      <c r="C31" s="11">
        <f t="shared" ref="C31" si="17">SUM(C27:C30)</f>
        <v>6.5</v>
      </c>
      <c r="D31" s="11">
        <f t="shared" ref="D31" si="18">SUM(D27:D30)</f>
        <v>8.5</v>
      </c>
      <c r="E31" s="11">
        <f t="shared" ref="E31" si="19">SUM(E27:E30)</f>
        <v>1.7</v>
      </c>
      <c r="K31" s="10">
        <f>SUM(K27:K30)</f>
        <v>4</v>
      </c>
      <c r="L31" s="10">
        <f>SUM(L27:L30)</f>
        <v>1</v>
      </c>
      <c r="N31" s="15">
        <f>SUM(N27:N30)</f>
        <v>16.882322014001758</v>
      </c>
    </row>
    <row r="34" spans="1:18" x14ac:dyDescent="0.25">
      <c r="B34" t="s">
        <v>4</v>
      </c>
      <c r="D34" t="s">
        <v>5</v>
      </c>
      <c r="F34" t="s">
        <v>6</v>
      </c>
      <c r="G34" s="18" t="s">
        <v>7</v>
      </c>
      <c r="H34" t="s">
        <v>8</v>
      </c>
    </row>
    <row r="35" spans="1:18" x14ac:dyDescent="0.25">
      <c r="B35">
        <f>N31/K25</f>
        <v>4.2205805035004396</v>
      </c>
      <c r="F35">
        <f>(B35-K25)/(K25-1)</f>
        <v>7.3526834500146521E-2</v>
      </c>
      <c r="G35" s="18">
        <f>HLOOKUP(K25,B38:F39,2)</f>
        <v>0.9</v>
      </c>
      <c r="H35" s="17">
        <f>F35/G35</f>
        <v>8.1696482777940574E-2</v>
      </c>
      <c r="I35" s="1"/>
      <c r="J35" s="1"/>
    </row>
    <row r="37" spans="1:18" ht="15.75" thickBot="1" x14ac:dyDescent="0.3"/>
    <row r="38" spans="1:18" x14ac:dyDescent="0.25">
      <c r="B38" s="2" t="s">
        <v>9</v>
      </c>
      <c r="C38" s="3">
        <v>1</v>
      </c>
      <c r="D38" s="3">
        <v>2</v>
      </c>
      <c r="E38" s="3">
        <v>3</v>
      </c>
      <c r="F38" s="3">
        <v>4</v>
      </c>
      <c r="G38" s="3">
        <v>5</v>
      </c>
      <c r="H38" s="3">
        <v>6</v>
      </c>
      <c r="I38" s="3">
        <v>7</v>
      </c>
      <c r="J38" s="3"/>
      <c r="K38" s="3">
        <v>8</v>
      </c>
      <c r="L38" s="3">
        <v>9</v>
      </c>
      <c r="M38" s="3">
        <v>10</v>
      </c>
      <c r="N38" s="3">
        <v>11</v>
      </c>
      <c r="O38" s="4">
        <v>12</v>
      </c>
      <c r="P38" s="4">
        <v>13</v>
      </c>
      <c r="Q38" s="4">
        <v>14</v>
      </c>
      <c r="R38" s="5">
        <v>15</v>
      </c>
    </row>
    <row r="39" spans="1:18" ht="15.75" thickBot="1" x14ac:dyDescent="0.3">
      <c r="B39" s="6" t="s">
        <v>7</v>
      </c>
      <c r="C39" s="7">
        <v>0</v>
      </c>
      <c r="D39" s="7">
        <v>0</v>
      </c>
      <c r="E39" s="7">
        <v>0.57999999999999996</v>
      </c>
      <c r="F39" s="7">
        <v>0.9</v>
      </c>
      <c r="G39" s="7">
        <v>1.1200000000000001</v>
      </c>
      <c r="H39" s="7">
        <v>1.24</v>
      </c>
      <c r="I39" s="7">
        <v>1.32</v>
      </c>
      <c r="J39" s="7"/>
      <c r="K39" s="7">
        <v>1.41</v>
      </c>
      <c r="L39" s="7">
        <v>1.45</v>
      </c>
      <c r="M39" s="7">
        <v>1.49</v>
      </c>
      <c r="N39" s="7">
        <v>1.51</v>
      </c>
      <c r="O39" s="7">
        <v>1.48</v>
      </c>
      <c r="P39" s="7">
        <v>1.56</v>
      </c>
      <c r="Q39" s="7">
        <v>1.57</v>
      </c>
      <c r="R39" s="8">
        <v>1.59</v>
      </c>
    </row>
    <row r="40" spans="1:18" x14ac:dyDescent="0.25"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</row>
    <row r="47" spans="1:18" x14ac:dyDescent="0.25">
      <c r="A47" s="35" t="s">
        <v>27</v>
      </c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</row>
    <row r="49" spans="1:18" x14ac:dyDescent="0.25">
      <c r="A49" s="1"/>
      <c r="I49" s="10" t="s">
        <v>0</v>
      </c>
      <c r="J49" s="10"/>
      <c r="K49" s="10">
        <v>4</v>
      </c>
    </row>
    <row r="50" spans="1:18" ht="15.75" x14ac:dyDescent="0.25">
      <c r="A50" s="12"/>
      <c r="B50" s="13" t="s">
        <v>21</v>
      </c>
      <c r="C50" s="13" t="s">
        <v>22</v>
      </c>
      <c r="D50" s="13" t="s">
        <v>23</v>
      </c>
      <c r="E50" s="13" t="s">
        <v>24</v>
      </c>
      <c r="G50" t="s">
        <v>1</v>
      </c>
      <c r="K50" t="s">
        <v>2</v>
      </c>
      <c r="L50" t="s">
        <v>3</v>
      </c>
    </row>
    <row r="51" spans="1:18" ht="15.75" x14ac:dyDescent="0.25">
      <c r="A51" s="13" t="s">
        <v>21</v>
      </c>
      <c r="B51" s="14">
        <v>1</v>
      </c>
      <c r="C51" s="14">
        <f>1/B52</f>
        <v>0.33333333333333331</v>
      </c>
      <c r="D51" s="14">
        <v>3</v>
      </c>
      <c r="E51" s="14">
        <v>4</v>
      </c>
      <c r="G51" s="10">
        <f>B51/B$55</f>
        <v>0.2181818181818182</v>
      </c>
      <c r="H51" s="10">
        <f>C51/C$55</f>
        <v>0.16393442622950818</v>
      </c>
      <c r="I51" s="10">
        <f>D51/D$55</f>
        <v>0.46153846153846156</v>
      </c>
      <c r="J51" s="10">
        <f>E51/E$55</f>
        <v>0.33333333333333331</v>
      </c>
      <c r="K51">
        <f>SUM(G51:J51)</f>
        <v>1.1769880392831213</v>
      </c>
      <c r="L51" s="24">
        <f>K51/K$55</f>
        <v>0.29424700982078034</v>
      </c>
      <c r="M51" s="16">
        <f>(B51*L$51+C51*L$52+D51*L$53+E51*L$54)</f>
        <v>1.2426581387646962</v>
      </c>
      <c r="N51" s="15">
        <f>M51/L51</f>
        <v>4.2231801761437548</v>
      </c>
    </row>
    <row r="52" spans="1:18" ht="15.75" x14ac:dyDescent="0.25">
      <c r="A52" s="13" t="s">
        <v>22</v>
      </c>
      <c r="B52" s="14">
        <v>3</v>
      </c>
      <c r="C52" s="14">
        <v>1</v>
      </c>
      <c r="D52" s="14">
        <v>2</v>
      </c>
      <c r="E52" s="14">
        <v>5</v>
      </c>
      <c r="G52" s="10">
        <f t="shared" ref="G52:G54" si="20">B52/B$55</f>
        <v>0.65454545454545454</v>
      </c>
      <c r="H52" s="10">
        <f t="shared" ref="H52:H54" si="21">C52/C$55</f>
        <v>0.49180327868852464</v>
      </c>
      <c r="I52" s="10">
        <f t="shared" ref="I52:I54" si="22">D52/D$55</f>
        <v>0.30769230769230771</v>
      </c>
      <c r="J52" s="10">
        <f t="shared" ref="J52:J54" si="23">E52/E$55</f>
        <v>0.41666666666666669</v>
      </c>
      <c r="K52">
        <f t="shared" ref="K52:K54" si="24">SUM(G52:J52)</f>
        <v>1.8707077075929537</v>
      </c>
      <c r="L52" s="24">
        <f t="shared" ref="L52:L54" si="25">K52/K$55</f>
        <v>0.46767692689823842</v>
      </c>
      <c r="M52" s="16">
        <f t="shared" ref="M52:M54" si="26">(B52*L$51+C52*L$52+D52*L$53+E52*L$54)</f>
        <v>2.0614419733272191</v>
      </c>
      <c r="N52" s="15">
        <f t="shared" ref="N52:N54" si="27">M52/L52</f>
        <v>4.4078333883163046</v>
      </c>
    </row>
    <row r="53" spans="1:18" ht="15.75" x14ac:dyDescent="0.25">
      <c r="A53" s="13" t="s">
        <v>23</v>
      </c>
      <c r="B53" s="14">
        <f>1/D51</f>
        <v>0.33333333333333331</v>
      </c>
      <c r="C53" s="14">
        <f>1/D52</f>
        <v>0.5</v>
      </c>
      <c r="D53" s="14">
        <v>1</v>
      </c>
      <c r="E53" s="14">
        <v>2</v>
      </c>
      <c r="G53" s="10">
        <f t="shared" si="20"/>
        <v>7.2727272727272724E-2</v>
      </c>
      <c r="H53" s="10">
        <f t="shared" si="21"/>
        <v>0.24590163934426232</v>
      </c>
      <c r="I53" s="10">
        <f t="shared" si="22"/>
        <v>0.15384615384615385</v>
      </c>
      <c r="J53" s="10">
        <f t="shared" si="23"/>
        <v>0.16666666666666666</v>
      </c>
      <c r="K53">
        <f t="shared" si="24"/>
        <v>0.63914173258435558</v>
      </c>
      <c r="L53" s="24">
        <f t="shared" si="25"/>
        <v>0.1597854331460889</v>
      </c>
      <c r="M53" s="16">
        <f t="shared" si="26"/>
        <v>0.64828749347191972</v>
      </c>
      <c r="N53" s="15">
        <f t="shared" si="27"/>
        <v>4.0572377638404769</v>
      </c>
    </row>
    <row r="54" spans="1:18" ht="15.75" x14ac:dyDescent="0.25">
      <c r="A54" s="13" t="s">
        <v>24</v>
      </c>
      <c r="B54" s="14">
        <f>1/E51</f>
        <v>0.25</v>
      </c>
      <c r="C54" s="14">
        <f>1/E52</f>
        <v>0.2</v>
      </c>
      <c r="D54" s="14">
        <f>1/E53</f>
        <v>0.5</v>
      </c>
      <c r="E54" s="14">
        <v>1</v>
      </c>
      <c r="G54" s="10">
        <f t="shared" si="20"/>
        <v>5.454545454545455E-2</v>
      </c>
      <c r="H54" s="10">
        <f t="shared" si="21"/>
        <v>9.836065573770493E-2</v>
      </c>
      <c r="I54" s="10">
        <f t="shared" si="22"/>
        <v>7.6923076923076927E-2</v>
      </c>
      <c r="J54" s="10">
        <f t="shared" si="23"/>
        <v>8.3333333333333329E-2</v>
      </c>
      <c r="K54">
        <f t="shared" si="24"/>
        <v>0.31316252053956972</v>
      </c>
      <c r="L54" s="24">
        <f t="shared" si="25"/>
        <v>7.8290630134892431E-2</v>
      </c>
      <c r="M54" s="16">
        <f t="shared" si="26"/>
        <v>0.32528048454277964</v>
      </c>
      <c r="N54" s="15">
        <f t="shared" si="27"/>
        <v>4.1547817916694632</v>
      </c>
    </row>
    <row r="55" spans="1:18" x14ac:dyDescent="0.25">
      <c r="A55" s="10"/>
      <c r="B55" s="11">
        <f>SUM(B51:B54)</f>
        <v>4.583333333333333</v>
      </c>
      <c r="C55" s="11">
        <f t="shared" ref="C55" si="28">SUM(C51:C54)</f>
        <v>2.0333333333333332</v>
      </c>
      <c r="D55" s="11">
        <f t="shared" ref="D55" si="29">SUM(D51:D54)</f>
        <v>6.5</v>
      </c>
      <c r="E55" s="11">
        <f t="shared" ref="E55" si="30">SUM(E51:E54)</f>
        <v>12</v>
      </c>
      <c r="K55" s="10">
        <f>SUM(K51:K54)</f>
        <v>4</v>
      </c>
      <c r="L55" s="10">
        <f>SUM(L51:L54)</f>
        <v>1</v>
      </c>
      <c r="N55" s="15">
        <f>SUM(N51:N54)</f>
        <v>16.843033119969999</v>
      </c>
    </row>
    <row r="58" spans="1:18" x14ac:dyDescent="0.25">
      <c r="B58" t="s">
        <v>4</v>
      </c>
      <c r="D58" t="s">
        <v>5</v>
      </c>
      <c r="F58" t="s">
        <v>6</v>
      </c>
      <c r="G58" s="18" t="s">
        <v>7</v>
      </c>
      <c r="H58" t="s">
        <v>8</v>
      </c>
    </row>
    <row r="59" spans="1:18" x14ac:dyDescent="0.25">
      <c r="B59">
        <f>N55/K49</f>
        <v>4.2107582799924996</v>
      </c>
      <c r="F59">
        <f>(B59-K49)/(K49-1)</f>
        <v>7.0252759997499872E-2</v>
      </c>
      <c r="G59" s="18">
        <f>HLOOKUP(K49,B62:F63,2)</f>
        <v>0.9</v>
      </c>
      <c r="H59" s="17">
        <f>F59/G59</f>
        <v>7.8058622219444304E-2</v>
      </c>
      <c r="I59" s="1"/>
      <c r="J59" s="1"/>
    </row>
    <row r="61" spans="1:18" ht="15.75" thickBot="1" x14ac:dyDescent="0.3"/>
    <row r="62" spans="1:18" x14ac:dyDescent="0.25">
      <c r="B62" s="2" t="s">
        <v>9</v>
      </c>
      <c r="C62" s="3">
        <v>1</v>
      </c>
      <c r="D62" s="3">
        <v>2</v>
      </c>
      <c r="E62" s="3">
        <v>3</v>
      </c>
      <c r="F62" s="3">
        <v>4</v>
      </c>
      <c r="G62" s="3">
        <v>5</v>
      </c>
      <c r="H62" s="3">
        <v>6</v>
      </c>
      <c r="I62" s="3">
        <v>7</v>
      </c>
      <c r="J62" s="3"/>
      <c r="K62" s="3">
        <v>8</v>
      </c>
      <c r="L62" s="3">
        <v>9</v>
      </c>
      <c r="M62" s="3">
        <v>10</v>
      </c>
      <c r="N62" s="3">
        <v>11</v>
      </c>
      <c r="O62" s="4">
        <v>12</v>
      </c>
      <c r="P62" s="4">
        <v>13</v>
      </c>
      <c r="Q62" s="4">
        <v>14</v>
      </c>
      <c r="R62" s="5">
        <v>15</v>
      </c>
    </row>
    <row r="63" spans="1:18" ht="15.75" thickBot="1" x14ac:dyDescent="0.3">
      <c r="B63" s="6" t="s">
        <v>7</v>
      </c>
      <c r="C63" s="7">
        <v>0</v>
      </c>
      <c r="D63" s="7">
        <v>0</v>
      </c>
      <c r="E63" s="7">
        <v>0.57999999999999996</v>
      </c>
      <c r="F63" s="7">
        <v>0.9</v>
      </c>
      <c r="G63" s="7">
        <v>1.1200000000000001</v>
      </c>
      <c r="H63" s="7">
        <v>1.24</v>
      </c>
      <c r="I63" s="7">
        <v>1.32</v>
      </c>
      <c r="J63" s="7"/>
      <c r="K63" s="7">
        <v>1.41</v>
      </c>
      <c r="L63" s="7">
        <v>1.45</v>
      </c>
      <c r="M63" s="7">
        <v>1.49</v>
      </c>
      <c r="N63" s="7">
        <v>1.51</v>
      </c>
      <c r="O63" s="7">
        <v>1.48</v>
      </c>
      <c r="P63" s="7">
        <v>1.56</v>
      </c>
      <c r="Q63" s="7">
        <v>1.57</v>
      </c>
      <c r="R63" s="8">
        <v>1.59</v>
      </c>
    </row>
    <row r="64" spans="1:18" x14ac:dyDescent="0.25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</row>
    <row r="72" spans="1:18" x14ac:dyDescent="0.25">
      <c r="A72" s="35" t="s">
        <v>28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</row>
    <row r="74" spans="1:18" x14ac:dyDescent="0.25">
      <c r="A74" s="1"/>
      <c r="I74" s="10" t="s">
        <v>0</v>
      </c>
      <c r="J74" s="10"/>
      <c r="K74" s="10">
        <v>4</v>
      </c>
    </row>
    <row r="75" spans="1:18" ht="15.75" x14ac:dyDescent="0.25">
      <c r="A75" s="12"/>
      <c r="B75" s="13" t="s">
        <v>21</v>
      </c>
      <c r="C75" s="13" t="s">
        <v>22</v>
      </c>
      <c r="D75" s="13" t="s">
        <v>23</v>
      </c>
      <c r="E75" s="13" t="s">
        <v>24</v>
      </c>
      <c r="G75" t="s">
        <v>1</v>
      </c>
      <c r="K75" t="s">
        <v>2</v>
      </c>
      <c r="L75" t="s">
        <v>3</v>
      </c>
    </row>
    <row r="76" spans="1:18" ht="15.75" x14ac:dyDescent="0.25">
      <c r="A76" s="13" t="s">
        <v>21</v>
      </c>
      <c r="B76" s="14">
        <v>1</v>
      </c>
      <c r="C76" s="14">
        <v>4</v>
      </c>
      <c r="D76" s="14">
        <v>3</v>
      </c>
      <c r="E76" s="14">
        <v>7</v>
      </c>
      <c r="G76" s="10">
        <f t="shared" ref="G76:J79" si="31">B76/B$80</f>
        <v>0.57931034482758625</v>
      </c>
      <c r="H76" s="10">
        <f t="shared" si="31"/>
        <v>0.55172413793103448</v>
      </c>
      <c r="I76" s="10">
        <f t="shared" si="31"/>
        <v>0.63829787234042545</v>
      </c>
      <c r="J76" s="10">
        <f t="shared" si="31"/>
        <v>0.41176470588235292</v>
      </c>
      <c r="K76">
        <f>SUM(G76:J76)</f>
        <v>2.1810970609813989</v>
      </c>
      <c r="L76" s="24">
        <f>K76/K$80</f>
        <v>0.54527426524534983</v>
      </c>
      <c r="M76" s="16">
        <f>(B76*L$76+C76*L$77+D76*L$78+E76*L$79)</f>
        <v>2.2841784989858014</v>
      </c>
      <c r="N76" s="15">
        <f>M76/L76</f>
        <v>4.1890451183461224</v>
      </c>
    </row>
    <row r="77" spans="1:18" ht="15.75" x14ac:dyDescent="0.25">
      <c r="A77" s="13" t="s">
        <v>22</v>
      </c>
      <c r="B77" s="14">
        <f>1/C76</f>
        <v>0.25</v>
      </c>
      <c r="C77" s="14">
        <v>1</v>
      </c>
      <c r="D77" s="14">
        <f>1/C78</f>
        <v>0.5</v>
      </c>
      <c r="E77" s="14">
        <v>4</v>
      </c>
      <c r="G77" s="10">
        <f t="shared" si="31"/>
        <v>0.14482758620689656</v>
      </c>
      <c r="H77" s="10">
        <f t="shared" si="31"/>
        <v>0.13793103448275862</v>
      </c>
      <c r="I77" s="10">
        <f t="shared" si="31"/>
        <v>0.10638297872340426</v>
      </c>
      <c r="J77" s="10">
        <f t="shared" si="31"/>
        <v>0.23529411764705882</v>
      </c>
      <c r="K77">
        <f t="shared" ref="K77:K79" si="32">SUM(G77:J77)</f>
        <v>0.62443571706011824</v>
      </c>
      <c r="L77" s="24">
        <f>K77/K$80</f>
        <v>0.15610892926502959</v>
      </c>
      <c r="M77" s="16">
        <f>(B77*L$76+C77*L$77+D77*L$78+E77*L$79)</f>
        <v>0.63302673600621473</v>
      </c>
      <c r="N77" s="15">
        <f t="shared" ref="N77:N79" si="33">M77/L77</f>
        <v>4.055032207232113</v>
      </c>
    </row>
    <row r="78" spans="1:18" ht="15.75" x14ac:dyDescent="0.25">
      <c r="A78" s="13" t="s">
        <v>23</v>
      </c>
      <c r="B78" s="14">
        <f>1/D76</f>
        <v>0.33333333333333331</v>
      </c>
      <c r="C78" s="14">
        <v>2</v>
      </c>
      <c r="D78" s="14">
        <v>1</v>
      </c>
      <c r="E78" s="14">
        <v>5</v>
      </c>
      <c r="G78" s="10">
        <f t="shared" si="31"/>
        <v>0.19310344827586207</v>
      </c>
      <c r="H78" s="10">
        <f t="shared" si="31"/>
        <v>0.27586206896551724</v>
      </c>
      <c r="I78" s="10">
        <f t="shared" si="31"/>
        <v>0.21276595744680851</v>
      </c>
      <c r="J78" s="10">
        <f t="shared" si="31"/>
        <v>0.29411764705882354</v>
      </c>
      <c r="K78">
        <f t="shared" si="32"/>
        <v>0.97584912174701133</v>
      </c>
      <c r="L78" s="24">
        <f>K78/K$80</f>
        <v>0.24396228043675286</v>
      </c>
      <c r="M78" s="16">
        <f>(B78*L$76+C78*L$77+D78*L$78+E78*L$79)</f>
        <v>1.0112108526462675</v>
      </c>
      <c r="N78" s="15">
        <f t="shared" si="33"/>
        <v>4.1449475338398623</v>
      </c>
    </row>
    <row r="79" spans="1:18" ht="15.75" x14ac:dyDescent="0.25">
      <c r="A79" s="13" t="s">
        <v>24</v>
      </c>
      <c r="B79" s="14">
        <f>1/E76</f>
        <v>0.14285714285714285</v>
      </c>
      <c r="C79" s="14">
        <f>1/E77</f>
        <v>0.25</v>
      </c>
      <c r="D79" s="14">
        <f>1/E78</f>
        <v>0.2</v>
      </c>
      <c r="E79" s="14">
        <v>1</v>
      </c>
      <c r="G79" s="10">
        <f t="shared" si="31"/>
        <v>8.2758620689655171E-2</v>
      </c>
      <c r="H79" s="10">
        <f t="shared" si="31"/>
        <v>3.4482758620689655E-2</v>
      </c>
      <c r="I79" s="10">
        <f t="shared" si="31"/>
        <v>4.2553191489361701E-2</v>
      </c>
      <c r="J79" s="10">
        <f t="shared" si="31"/>
        <v>5.8823529411764705E-2</v>
      </c>
      <c r="K79">
        <f t="shared" si="32"/>
        <v>0.21861810021147121</v>
      </c>
      <c r="L79" s="24">
        <f>K79/K$80</f>
        <v>5.465452505286781E-2</v>
      </c>
      <c r="M79" s="16">
        <f>(B79*L$76+C79*L$77+D79*L$78+E79*L$79)</f>
        <v>0.22037053706295431</v>
      </c>
      <c r="N79" s="15">
        <f t="shared" si="33"/>
        <v>4.032063893150438</v>
      </c>
    </row>
    <row r="80" spans="1:18" x14ac:dyDescent="0.25">
      <c r="A80" s="10"/>
      <c r="B80" s="11">
        <f>SUM(B76:B79)</f>
        <v>1.7261904761904761</v>
      </c>
      <c r="C80" s="11">
        <f t="shared" ref="C80" si="34">SUM(C76:C79)</f>
        <v>7.25</v>
      </c>
      <c r="D80" s="11">
        <f t="shared" ref="D80" si="35">SUM(D76:D79)</f>
        <v>4.7</v>
      </c>
      <c r="E80" s="11">
        <f t="shared" ref="E80" si="36">SUM(E76:E79)</f>
        <v>17</v>
      </c>
      <c r="K80" s="10">
        <f>SUM(K76:K79)</f>
        <v>3.9999999999999996</v>
      </c>
      <c r="L80" s="10">
        <f>SUM(L76:L79)</f>
        <v>1</v>
      </c>
      <c r="N80" s="15">
        <f>SUM(N76:N79)</f>
        <v>16.421088752568537</v>
      </c>
    </row>
    <row r="83" spans="1:18" x14ac:dyDescent="0.25">
      <c r="B83" t="s">
        <v>4</v>
      </c>
      <c r="D83" t="s">
        <v>5</v>
      </c>
      <c r="F83" t="s">
        <v>6</v>
      </c>
      <c r="G83" s="18" t="s">
        <v>7</v>
      </c>
      <c r="H83" t="s">
        <v>8</v>
      </c>
    </row>
    <row r="84" spans="1:18" x14ac:dyDescent="0.25">
      <c r="B84">
        <f>N80/K74</f>
        <v>4.1052721881421341</v>
      </c>
      <c r="F84">
        <f>(B84-K74)/(K74-1)</f>
        <v>3.5090729380711373E-2</v>
      </c>
      <c r="G84" s="18">
        <f>HLOOKUP(K74,B87:F88,2)</f>
        <v>0.9</v>
      </c>
      <c r="H84" s="17">
        <f>F84/G84</f>
        <v>3.8989699311901528E-2</v>
      </c>
      <c r="I84" s="1"/>
      <c r="J84" s="1"/>
    </row>
    <row r="86" spans="1:18" ht="15.75" thickBot="1" x14ac:dyDescent="0.3"/>
    <row r="87" spans="1:18" x14ac:dyDescent="0.25">
      <c r="B87" s="2" t="s">
        <v>9</v>
      </c>
      <c r="C87" s="3">
        <v>1</v>
      </c>
      <c r="D87" s="3">
        <v>2</v>
      </c>
      <c r="E87" s="3">
        <v>3</v>
      </c>
      <c r="F87" s="3">
        <v>4</v>
      </c>
      <c r="G87" s="3">
        <v>5</v>
      </c>
      <c r="H87" s="3">
        <v>6</v>
      </c>
      <c r="I87" s="3">
        <v>7</v>
      </c>
      <c r="J87" s="3"/>
      <c r="K87" s="3">
        <v>8</v>
      </c>
      <c r="L87" s="3">
        <v>9</v>
      </c>
      <c r="M87" s="3">
        <v>10</v>
      </c>
      <c r="N87" s="3">
        <v>11</v>
      </c>
      <c r="O87" s="4">
        <v>12</v>
      </c>
      <c r="P87" s="4">
        <v>13</v>
      </c>
      <c r="Q87" s="4">
        <v>14</v>
      </c>
      <c r="R87" s="5">
        <v>15</v>
      </c>
    </row>
    <row r="88" spans="1:18" ht="15.75" thickBot="1" x14ac:dyDescent="0.3">
      <c r="B88" s="6" t="s">
        <v>7</v>
      </c>
      <c r="C88" s="7">
        <v>0</v>
      </c>
      <c r="D88" s="7">
        <v>0</v>
      </c>
      <c r="E88" s="7">
        <v>0.57999999999999996</v>
      </c>
      <c r="F88" s="7">
        <v>0.9</v>
      </c>
      <c r="G88" s="7">
        <v>1.1200000000000001</v>
      </c>
      <c r="H88" s="7">
        <v>1.24</v>
      </c>
      <c r="I88" s="7">
        <v>1.32</v>
      </c>
      <c r="J88" s="7"/>
      <c r="K88" s="7">
        <v>1.41</v>
      </c>
      <c r="L88" s="7">
        <v>1.45</v>
      </c>
      <c r="M88" s="7">
        <v>1.49</v>
      </c>
      <c r="N88" s="7">
        <v>1.51</v>
      </c>
      <c r="O88" s="7">
        <v>1.48</v>
      </c>
      <c r="P88" s="7">
        <v>1.56</v>
      </c>
      <c r="Q88" s="7">
        <v>1.57</v>
      </c>
      <c r="R88" s="8">
        <v>1.59</v>
      </c>
    </row>
    <row r="89" spans="1:18" x14ac:dyDescent="0.25"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</row>
    <row r="94" spans="1:18" x14ac:dyDescent="0.25">
      <c r="A94" s="35" t="s">
        <v>29</v>
      </c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</row>
    <row r="96" spans="1:18" x14ac:dyDescent="0.25">
      <c r="A96" s="1"/>
      <c r="I96" s="10" t="s">
        <v>0</v>
      </c>
      <c r="J96" s="10"/>
      <c r="K96" s="10">
        <v>4</v>
      </c>
    </row>
    <row r="97" spans="1:18" ht="15.75" x14ac:dyDescent="0.25">
      <c r="A97" s="12"/>
      <c r="B97" s="13" t="s">
        <v>21</v>
      </c>
      <c r="C97" s="13" t="s">
        <v>22</v>
      </c>
      <c r="D97" s="13" t="s">
        <v>23</v>
      </c>
      <c r="E97" s="13" t="s">
        <v>24</v>
      </c>
      <c r="G97" t="s">
        <v>1</v>
      </c>
      <c r="K97" t="s">
        <v>2</v>
      </c>
      <c r="L97" t="s">
        <v>3</v>
      </c>
    </row>
    <row r="98" spans="1:18" ht="15.75" x14ac:dyDescent="0.25">
      <c r="A98" s="13" t="s">
        <v>21</v>
      </c>
      <c r="B98" s="14">
        <v>1</v>
      </c>
      <c r="C98" s="14">
        <v>3</v>
      </c>
      <c r="D98" s="14">
        <f>1/B100</f>
        <v>0.2</v>
      </c>
      <c r="E98" s="14">
        <v>1</v>
      </c>
      <c r="G98" s="10">
        <f>B98/B$102</f>
        <v>0.13636363636363638</v>
      </c>
      <c r="H98" s="10">
        <f>C98/C$102</f>
        <v>0.21428571428571427</v>
      </c>
      <c r="I98" s="10">
        <f>D98/D$102</f>
        <v>0.12556053811659193</v>
      </c>
      <c r="J98" s="10">
        <f>E98/E$102</f>
        <v>0.15789473684210528</v>
      </c>
      <c r="K98">
        <f>SUM(G98:J98)</f>
        <v>0.63410462560804792</v>
      </c>
      <c r="L98" s="24">
        <f>K98/K$102</f>
        <v>0.15852615640201198</v>
      </c>
      <c r="M98" s="16">
        <f>(B98*L$98+C98*L$99+D98*L$100+E98*L$101)</f>
        <v>0.64136043328868442</v>
      </c>
      <c r="N98" s="15">
        <f>M98/L98</f>
        <v>4.0457704131943766</v>
      </c>
    </row>
    <row r="99" spans="1:18" ht="15.75" x14ac:dyDescent="0.25">
      <c r="A99" s="13" t="s">
        <v>22</v>
      </c>
      <c r="B99" s="14">
        <f>1/C98</f>
        <v>0.33333333333333331</v>
      </c>
      <c r="C99" s="14">
        <v>1</v>
      </c>
      <c r="D99" s="14">
        <f>1/C100</f>
        <v>0.14285714285714285</v>
      </c>
      <c r="E99" s="14">
        <f>1/C101</f>
        <v>0.33333333333333331</v>
      </c>
      <c r="G99" s="10">
        <f t="shared" ref="G99:G101" si="37">B99/B$102</f>
        <v>4.5454545454545456E-2</v>
      </c>
      <c r="H99" s="10">
        <f t="shared" ref="H99:H101" si="38">C99/C$102</f>
        <v>7.1428571428571425E-2</v>
      </c>
      <c r="I99" s="10">
        <f t="shared" ref="I99:I101" si="39">D99/D$102</f>
        <v>8.9686098654708515E-2</v>
      </c>
      <c r="J99" s="10">
        <f t="shared" ref="J99:J101" si="40">E99/E$102</f>
        <v>5.2631578947368418E-2</v>
      </c>
      <c r="K99">
        <f t="shared" ref="K99:K101" si="41">SUM(G99:J99)</f>
        <v>0.25920079448519384</v>
      </c>
      <c r="L99" s="24">
        <f t="shared" ref="L99:L101" si="42">K99/K$102</f>
        <v>6.480019862129846E-2</v>
      </c>
      <c r="M99" s="16">
        <f t="shared" ref="M99:M101" si="43">(B99*L$98+C99*L$99+D99*L$100+E99*L$101)</f>
        <v>0.26028585528231502</v>
      </c>
      <c r="N99" s="15">
        <f t="shared" ref="N99:N101" si="44">M99/L99</f>
        <v>4.016744714062721</v>
      </c>
    </row>
    <row r="100" spans="1:18" ht="15.75" x14ac:dyDescent="0.25">
      <c r="A100" s="13" t="s">
        <v>23</v>
      </c>
      <c r="B100" s="14">
        <v>5</v>
      </c>
      <c r="C100" s="14">
        <v>7</v>
      </c>
      <c r="D100" s="14">
        <v>1</v>
      </c>
      <c r="E100" s="14">
        <v>4</v>
      </c>
      <c r="G100" s="10">
        <f t="shared" si="37"/>
        <v>0.68181818181818188</v>
      </c>
      <c r="H100" s="10">
        <f t="shared" si="38"/>
        <v>0.5</v>
      </c>
      <c r="I100" s="10">
        <f t="shared" si="39"/>
        <v>0.62780269058295957</v>
      </c>
      <c r="J100" s="10">
        <f t="shared" si="40"/>
        <v>0.63157894736842113</v>
      </c>
      <c r="K100">
        <f t="shared" si="41"/>
        <v>2.4411998197695626</v>
      </c>
      <c r="L100" s="24">
        <f t="shared" si="42"/>
        <v>0.61029995494239064</v>
      </c>
      <c r="M100" s="16">
        <f t="shared" si="43"/>
        <v>2.5220268874387357</v>
      </c>
      <c r="N100" s="15">
        <f t="shared" si="44"/>
        <v>4.1324382658307792</v>
      </c>
    </row>
    <row r="101" spans="1:18" ht="15.75" x14ac:dyDescent="0.25">
      <c r="A101" s="13" t="s">
        <v>24</v>
      </c>
      <c r="B101" s="14">
        <f>1/E98</f>
        <v>1</v>
      </c>
      <c r="C101" s="14">
        <v>3</v>
      </c>
      <c r="D101" s="14">
        <f>1/E100</f>
        <v>0.25</v>
      </c>
      <c r="E101" s="14">
        <v>1</v>
      </c>
      <c r="G101" s="10">
        <f t="shared" si="37"/>
        <v>0.13636363636363638</v>
      </c>
      <c r="H101" s="10">
        <f t="shared" si="38"/>
        <v>0.21428571428571427</v>
      </c>
      <c r="I101" s="10">
        <f t="shared" si="39"/>
        <v>0.15695067264573989</v>
      </c>
      <c r="J101" s="10">
        <f t="shared" si="40"/>
        <v>0.15789473684210528</v>
      </c>
      <c r="K101">
        <f t="shared" si="41"/>
        <v>0.66549476013719588</v>
      </c>
      <c r="L101" s="24">
        <f t="shared" si="42"/>
        <v>0.16637369003429897</v>
      </c>
      <c r="M101" s="16">
        <f t="shared" si="43"/>
        <v>0.67187543103580394</v>
      </c>
      <c r="N101" s="15">
        <f t="shared" si="44"/>
        <v>4.0383514418493247</v>
      </c>
    </row>
    <row r="102" spans="1:18" x14ac:dyDescent="0.25">
      <c r="A102" s="10"/>
      <c r="B102" s="11">
        <f>SUM(B98:B101)</f>
        <v>7.333333333333333</v>
      </c>
      <c r="C102" s="11">
        <f t="shared" ref="C102" si="45">SUM(C98:C101)</f>
        <v>14</v>
      </c>
      <c r="D102" s="11">
        <f t="shared" ref="D102" si="46">SUM(D98:D101)</f>
        <v>1.592857142857143</v>
      </c>
      <c r="E102" s="11">
        <f t="shared" ref="E102" si="47">SUM(E98:E101)</f>
        <v>6.333333333333333</v>
      </c>
      <c r="K102" s="10">
        <f>SUM(K98:K101)</f>
        <v>4</v>
      </c>
      <c r="L102" s="10">
        <f>SUM(L98:L101)</f>
        <v>1</v>
      </c>
      <c r="N102" s="15">
        <f>SUM(N98:N101)</f>
        <v>16.233304834937201</v>
      </c>
    </row>
    <row r="105" spans="1:18" x14ac:dyDescent="0.25">
      <c r="B105" t="s">
        <v>4</v>
      </c>
      <c r="D105" t="s">
        <v>5</v>
      </c>
      <c r="F105" t="s">
        <v>6</v>
      </c>
      <c r="G105" s="18" t="s">
        <v>7</v>
      </c>
      <c r="H105" t="s">
        <v>8</v>
      </c>
    </row>
    <row r="106" spans="1:18" x14ac:dyDescent="0.25">
      <c r="B106">
        <f>N102/K96</f>
        <v>4.0583262087343002</v>
      </c>
      <c r="F106">
        <f>(B106-K96)/(K96-1)</f>
        <v>1.9442069578100057E-2</v>
      </c>
      <c r="G106" s="18">
        <f>HLOOKUP(K96,B109:F110,2)</f>
        <v>0.9</v>
      </c>
      <c r="H106" s="17">
        <f>F106/G106</f>
        <v>2.1602299531222283E-2</v>
      </c>
      <c r="I106" s="1"/>
      <c r="J106" s="1"/>
    </row>
    <row r="108" spans="1:18" ht="15.75" thickBot="1" x14ac:dyDescent="0.3"/>
    <row r="109" spans="1:18" x14ac:dyDescent="0.25">
      <c r="B109" s="2" t="s">
        <v>9</v>
      </c>
      <c r="C109" s="3">
        <v>1</v>
      </c>
      <c r="D109" s="3">
        <v>2</v>
      </c>
      <c r="E109" s="3">
        <v>3</v>
      </c>
      <c r="F109" s="3">
        <v>4</v>
      </c>
      <c r="G109" s="3">
        <v>5</v>
      </c>
      <c r="H109" s="3">
        <v>6</v>
      </c>
      <c r="I109" s="3">
        <v>7</v>
      </c>
      <c r="J109" s="3"/>
      <c r="K109" s="3">
        <v>8</v>
      </c>
      <c r="L109" s="3">
        <v>9</v>
      </c>
      <c r="M109" s="3">
        <v>10</v>
      </c>
      <c r="N109" s="3">
        <v>11</v>
      </c>
      <c r="O109" s="4">
        <v>12</v>
      </c>
      <c r="P109" s="4">
        <v>13</v>
      </c>
      <c r="Q109" s="4">
        <v>14</v>
      </c>
      <c r="R109" s="5">
        <v>15</v>
      </c>
    </row>
    <row r="110" spans="1:18" ht="15.75" thickBot="1" x14ac:dyDescent="0.3">
      <c r="B110" s="6" t="s">
        <v>7</v>
      </c>
      <c r="C110" s="7">
        <v>0</v>
      </c>
      <c r="D110" s="7">
        <v>0</v>
      </c>
      <c r="E110" s="7">
        <v>0.57999999999999996</v>
      </c>
      <c r="F110" s="7">
        <v>0.9</v>
      </c>
      <c r="G110" s="7">
        <v>1.1200000000000001</v>
      </c>
      <c r="H110" s="7">
        <v>1.24</v>
      </c>
      <c r="I110" s="7">
        <v>1.32</v>
      </c>
      <c r="J110" s="7"/>
      <c r="K110" s="7">
        <v>1.41</v>
      </c>
      <c r="L110" s="7">
        <v>1.45</v>
      </c>
      <c r="M110" s="7">
        <v>1.49</v>
      </c>
      <c r="N110" s="7">
        <v>1.51</v>
      </c>
      <c r="O110" s="7">
        <v>1.48</v>
      </c>
      <c r="P110" s="7">
        <v>1.56</v>
      </c>
      <c r="Q110" s="7">
        <v>1.57</v>
      </c>
      <c r="R110" s="8">
        <v>1.59</v>
      </c>
    </row>
    <row r="111" spans="1:18" x14ac:dyDescent="0.25"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</row>
  </sheetData>
  <mergeCells count="5">
    <mergeCell ref="A94:R94"/>
    <mergeCell ref="A1:O1"/>
    <mergeCell ref="A23:O23"/>
    <mergeCell ref="A47:R47"/>
    <mergeCell ref="A72:R7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0"/>
  <sheetViews>
    <sheetView workbookViewId="0">
      <selection activeCell="J31" sqref="J31"/>
    </sheetView>
  </sheetViews>
  <sheetFormatPr defaultRowHeight="15" x14ac:dyDescent="0.25"/>
  <cols>
    <col min="2" max="2" width="20.85546875" bestFit="1" customWidth="1"/>
    <col min="3" max="3" width="20.140625" bestFit="1" customWidth="1"/>
    <col min="4" max="4" width="17.85546875" bestFit="1" customWidth="1"/>
    <col min="5" max="5" width="13.85546875" bestFit="1" customWidth="1"/>
    <col min="6" max="6" width="12.5703125" bestFit="1" customWidth="1"/>
    <col min="7" max="7" width="20.85546875" bestFit="1" customWidth="1"/>
  </cols>
  <sheetData>
    <row r="1" spans="2:7" ht="15.75" x14ac:dyDescent="0.25">
      <c r="B1" s="20" t="s">
        <v>11</v>
      </c>
      <c r="C1" s="20" t="s">
        <v>14</v>
      </c>
    </row>
    <row r="2" spans="2:7" ht="15.75" x14ac:dyDescent="0.25">
      <c r="B2" s="32" t="s">
        <v>20</v>
      </c>
      <c r="C2" s="29">
        <v>0.17126400169878431</v>
      </c>
    </row>
    <row r="3" spans="2:7" ht="15.75" x14ac:dyDescent="0.25">
      <c r="B3" s="32" t="s">
        <v>25</v>
      </c>
      <c r="C3" s="29">
        <v>6.7792111270372143E-2</v>
      </c>
    </row>
    <row r="4" spans="2:7" ht="15.75" x14ac:dyDescent="0.25">
      <c r="B4" s="32" t="s">
        <v>16</v>
      </c>
      <c r="C4" s="29">
        <v>0.10039284387110474</v>
      </c>
    </row>
    <row r="5" spans="2:7" ht="15.75" x14ac:dyDescent="0.25">
      <c r="B5" s="32" t="s">
        <v>17</v>
      </c>
      <c r="C5" s="29">
        <v>0.23796782927217711</v>
      </c>
    </row>
    <row r="6" spans="2:7" ht="15.75" x14ac:dyDescent="0.25">
      <c r="B6" s="32" t="s">
        <v>18</v>
      </c>
      <c r="C6" s="29">
        <v>0.4225832138875617</v>
      </c>
    </row>
    <row r="8" spans="2:7" ht="15.75" x14ac:dyDescent="0.25">
      <c r="B8" s="25" t="s">
        <v>30</v>
      </c>
    </row>
    <row r="9" spans="2:7" ht="15.75" x14ac:dyDescent="0.25">
      <c r="B9" s="30"/>
      <c r="C9" s="20" t="s">
        <v>20</v>
      </c>
      <c r="D9" s="20" t="s">
        <v>25</v>
      </c>
      <c r="E9" s="20" t="s">
        <v>16</v>
      </c>
      <c r="F9" s="20" t="s">
        <v>17</v>
      </c>
      <c r="G9" s="20" t="s">
        <v>18</v>
      </c>
    </row>
    <row r="10" spans="2:7" ht="15.75" x14ac:dyDescent="0.25">
      <c r="B10" s="13" t="s">
        <v>21</v>
      </c>
      <c r="C10" s="29">
        <v>0.32548611960376667</v>
      </c>
      <c r="D10" s="29">
        <v>0.19620412267471091</v>
      </c>
      <c r="E10" s="29">
        <v>0.29424700982078034</v>
      </c>
      <c r="F10" s="29">
        <v>0.54527426524534983</v>
      </c>
      <c r="G10" s="29">
        <v>0.15852615640201198</v>
      </c>
    </row>
    <row r="11" spans="2:7" ht="15.75" x14ac:dyDescent="0.25">
      <c r="B11" s="13" t="s">
        <v>22</v>
      </c>
      <c r="C11" s="29">
        <v>0.25776568423627244</v>
      </c>
      <c r="D11" s="29">
        <v>0.14957264957264957</v>
      </c>
      <c r="E11" s="29">
        <v>0.46767692689823842</v>
      </c>
      <c r="F11" s="29">
        <v>0.15610892926502959</v>
      </c>
      <c r="G11" s="29">
        <v>6.480019862129846E-2</v>
      </c>
    </row>
    <row r="12" spans="2:7" ht="15.75" x14ac:dyDescent="0.25">
      <c r="B12" s="13" t="s">
        <v>23</v>
      </c>
      <c r="C12" s="29">
        <v>0.33988626635685459</v>
      </c>
      <c r="D12" s="29">
        <v>0.18916540975364504</v>
      </c>
      <c r="E12" s="29">
        <v>0.1597854331460889</v>
      </c>
      <c r="F12" s="29">
        <v>0.24396228043675286</v>
      </c>
      <c r="G12" s="29">
        <v>0.61029995494239064</v>
      </c>
    </row>
    <row r="13" spans="2:7" ht="15.75" x14ac:dyDescent="0.25">
      <c r="B13" s="13" t="s">
        <v>24</v>
      </c>
      <c r="C13" s="29">
        <v>7.6861929803106271E-2</v>
      </c>
      <c r="D13" s="29">
        <v>0.46505781799899448</v>
      </c>
      <c r="E13" s="29">
        <v>7.8290630134892431E-2</v>
      </c>
      <c r="F13" s="29">
        <v>5.465452505286781E-2</v>
      </c>
      <c r="G13" s="29">
        <v>0.16637369003429897</v>
      </c>
    </row>
    <row r="16" spans="2:7" ht="15.75" x14ac:dyDescent="0.25">
      <c r="B16" s="26" t="s">
        <v>15</v>
      </c>
    </row>
    <row r="17" spans="2:3" ht="15.75" x14ac:dyDescent="0.25">
      <c r="B17" s="13" t="s">
        <v>21</v>
      </c>
      <c r="C17" s="33">
        <f>C$2*C10+C$3*D10+C$4*E10+C$5*F10+C$6*G10</f>
        <v>0.29533366708931869</v>
      </c>
    </row>
    <row r="18" spans="2:3" ht="15.75" x14ac:dyDescent="0.25">
      <c r="B18" s="13" t="s">
        <v>22</v>
      </c>
      <c r="C18" s="33">
        <f t="shared" ref="C18:C20" si="0">C$2*C11+C$3*D11+C$4*E11+C$5*F11+C$6*G11</f>
        <v>0.16576962421111918</v>
      </c>
    </row>
    <row r="19" spans="2:3" ht="15.75" x14ac:dyDescent="0.25">
      <c r="B19" s="27" t="s">
        <v>23</v>
      </c>
      <c r="C19" s="28">
        <f t="shared" si="0"/>
        <v>0.4030332093427843</v>
      </c>
    </row>
    <row r="20" spans="2:3" ht="15.75" x14ac:dyDescent="0.25">
      <c r="B20" s="13" t="s">
        <v>24</v>
      </c>
      <c r="C20" s="33">
        <f t="shared" si="0"/>
        <v>0.13586349935677783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 Criteria Assesment</vt:lpstr>
      <vt:lpstr>Sheet1</vt:lpstr>
      <vt:lpstr>Projects Performance</vt:lpstr>
      <vt:lpstr>Final Project selection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2023-11-26T10:43:03Z</dcterms:modified>
</cp:coreProperties>
</file>