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activeTab="2"/>
  </bookViews>
  <sheets>
    <sheet name=" Criteria Assesment" sheetId="3" r:id="rId1"/>
    <sheet name="Sheet1" sheetId="6" r:id="rId2"/>
    <sheet name="Suppliers Performance" sheetId="4" r:id="rId3"/>
    <sheet name="Final Supplier selection" sheetId="5" r:id="rId4"/>
  </sheets>
  <calcPr calcId="152511"/>
</workbook>
</file>

<file path=xl/calcChain.xml><?xml version="1.0" encoding="utf-8"?>
<calcChain xmlns="http://schemas.openxmlformats.org/spreadsheetml/2006/main">
  <c r="C17" i="5" l="1"/>
  <c r="L26" i="6"/>
  <c r="J26" i="6"/>
  <c r="F26" i="6"/>
  <c r="K26" i="6"/>
  <c r="P21" i="6"/>
  <c r="P17" i="6"/>
  <c r="P18" i="6"/>
  <c r="P19" i="6"/>
  <c r="P20" i="6"/>
  <c r="P16" i="6"/>
  <c r="O17" i="6"/>
  <c r="O18" i="6"/>
  <c r="O19" i="6"/>
  <c r="O20" i="6"/>
  <c r="O16" i="6"/>
  <c r="L20" i="6"/>
  <c r="L17" i="6"/>
  <c r="L18" i="6"/>
  <c r="L19" i="6"/>
  <c r="L16" i="6"/>
  <c r="J21" i="6"/>
  <c r="J17" i="6"/>
  <c r="J18" i="6"/>
  <c r="J19" i="6"/>
  <c r="J20" i="6"/>
  <c r="J16" i="6"/>
  <c r="I17" i="6"/>
  <c r="I18" i="6"/>
  <c r="I19" i="6"/>
  <c r="I20" i="6"/>
  <c r="I16" i="6"/>
  <c r="H17" i="6"/>
  <c r="H18" i="6"/>
  <c r="H19" i="6"/>
  <c r="H20" i="6"/>
  <c r="H16" i="6"/>
  <c r="G17" i="6"/>
  <c r="G18" i="6"/>
  <c r="G19" i="6"/>
  <c r="G20" i="6"/>
  <c r="G16" i="6"/>
  <c r="F17" i="6"/>
  <c r="F18" i="6"/>
  <c r="F19" i="6"/>
  <c r="F20" i="6"/>
  <c r="F16" i="6"/>
  <c r="E17" i="6"/>
  <c r="E18" i="6"/>
  <c r="E19" i="6"/>
  <c r="E20" i="6"/>
  <c r="E16" i="6"/>
  <c r="F10" i="6"/>
  <c r="G10" i="6"/>
  <c r="H10" i="6"/>
  <c r="I10" i="6"/>
  <c r="E10" i="6"/>
  <c r="C20" i="5" l="1"/>
  <c r="C19" i="5"/>
  <c r="C18" i="5"/>
  <c r="H33" i="4" l="1"/>
  <c r="H34" i="4"/>
  <c r="H35" i="4"/>
  <c r="G33" i="4"/>
  <c r="G34" i="4"/>
  <c r="G35" i="4"/>
  <c r="M108" i="4"/>
  <c r="M109" i="4"/>
  <c r="M110" i="4"/>
  <c r="M107" i="4"/>
  <c r="L108" i="4"/>
  <c r="L109" i="4"/>
  <c r="L110" i="4"/>
  <c r="L107" i="4"/>
  <c r="J108" i="4"/>
  <c r="J109" i="4"/>
  <c r="J110" i="4"/>
  <c r="J107" i="4"/>
  <c r="I108" i="4"/>
  <c r="I109" i="4"/>
  <c r="I110" i="4"/>
  <c r="I107" i="4"/>
  <c r="H108" i="4"/>
  <c r="H109" i="4"/>
  <c r="H110" i="4"/>
  <c r="H107" i="4"/>
  <c r="G108" i="4"/>
  <c r="G109" i="4"/>
  <c r="G110" i="4"/>
  <c r="G107" i="4"/>
  <c r="D110" i="4"/>
  <c r="E108" i="4"/>
  <c r="D108" i="4"/>
  <c r="B110" i="4"/>
  <c r="D107" i="4"/>
  <c r="B108" i="4"/>
  <c r="G115" i="4"/>
  <c r="J82" i="4"/>
  <c r="J83" i="4"/>
  <c r="J84" i="4"/>
  <c r="J81" i="4"/>
  <c r="D84" i="4"/>
  <c r="C84" i="4"/>
  <c r="D82" i="4"/>
  <c r="B84" i="4"/>
  <c r="B83" i="4"/>
  <c r="B82" i="4"/>
  <c r="G89" i="4"/>
  <c r="E85" i="4"/>
  <c r="D59" i="4"/>
  <c r="C59" i="4"/>
  <c r="C58" i="4"/>
  <c r="B59" i="4"/>
  <c r="B58" i="4"/>
  <c r="C56" i="4"/>
  <c r="G64" i="4"/>
  <c r="E34" i="4"/>
  <c r="D32" i="4"/>
  <c r="E33" i="4"/>
  <c r="E32" i="4"/>
  <c r="G40" i="4"/>
  <c r="C34" i="4"/>
  <c r="B33" i="4"/>
  <c r="B8" i="4"/>
  <c r="E9" i="4"/>
  <c r="J6" i="4" s="1"/>
  <c r="D5" i="4"/>
  <c r="D8" i="4"/>
  <c r="C8" i="4"/>
  <c r="C7" i="4"/>
  <c r="B6" i="4"/>
  <c r="G13" i="4"/>
  <c r="F5" i="3"/>
  <c r="J14" i="3"/>
  <c r="C10" i="3"/>
  <c r="J8" i="3" s="1"/>
  <c r="F8" i="3"/>
  <c r="F7" i="3"/>
  <c r="E7" i="3"/>
  <c r="F6" i="3"/>
  <c r="E6" i="3"/>
  <c r="D6" i="3"/>
  <c r="D10" i="3" s="1"/>
  <c r="K6" i="3" s="1"/>
  <c r="E5" i="3"/>
  <c r="B7" i="3"/>
  <c r="B6" i="3"/>
  <c r="E111" i="4" l="1"/>
  <c r="K109" i="4"/>
  <c r="D111" i="4"/>
  <c r="K107" i="4"/>
  <c r="B111" i="4"/>
  <c r="K108" i="4"/>
  <c r="K110" i="4"/>
  <c r="C111" i="4"/>
  <c r="D85" i="4"/>
  <c r="C85" i="4"/>
  <c r="B85" i="4"/>
  <c r="D60" i="4"/>
  <c r="C60" i="4"/>
  <c r="E60" i="4"/>
  <c r="B60" i="4"/>
  <c r="E36" i="4"/>
  <c r="D36" i="4"/>
  <c r="B36" i="4"/>
  <c r="C9" i="4"/>
  <c r="H6" i="4" s="1"/>
  <c r="D9" i="4"/>
  <c r="I8" i="4" s="1"/>
  <c r="B9" i="4"/>
  <c r="G6" i="4" s="1"/>
  <c r="J8" i="4"/>
  <c r="J5" i="4"/>
  <c r="J7" i="4"/>
  <c r="E10" i="3"/>
  <c r="L9" i="3" s="1"/>
  <c r="L8" i="3"/>
  <c r="B10" i="3"/>
  <c r="I5" i="3" s="1"/>
  <c r="J5" i="3"/>
  <c r="L7" i="3"/>
  <c r="L6" i="3"/>
  <c r="F10" i="3"/>
  <c r="L5" i="3"/>
  <c r="J9" i="3"/>
  <c r="J6" i="3"/>
  <c r="K5" i="3"/>
  <c r="J7" i="3"/>
  <c r="K7" i="3"/>
  <c r="K9" i="3"/>
  <c r="K8" i="3"/>
  <c r="N109" i="4" l="1"/>
  <c r="N108" i="4"/>
  <c r="N110" i="4"/>
  <c r="K111" i="4"/>
  <c r="N107" i="4"/>
  <c r="I83" i="4"/>
  <c r="I81" i="4"/>
  <c r="G82" i="4"/>
  <c r="G81" i="4"/>
  <c r="I84" i="4"/>
  <c r="I82" i="4"/>
  <c r="G84" i="4"/>
  <c r="K84" i="4" s="1"/>
  <c r="H81" i="4"/>
  <c r="H83" i="4"/>
  <c r="H84" i="4"/>
  <c r="H82" i="4"/>
  <c r="G83" i="4"/>
  <c r="I59" i="4"/>
  <c r="I56" i="4"/>
  <c r="I57" i="4"/>
  <c r="I58" i="4"/>
  <c r="H58" i="4"/>
  <c r="H57" i="4"/>
  <c r="H56" i="4"/>
  <c r="H59" i="4"/>
  <c r="J59" i="4"/>
  <c r="J58" i="4"/>
  <c r="J56" i="4"/>
  <c r="J57" i="4"/>
  <c r="G57" i="4"/>
  <c r="G56" i="4"/>
  <c r="G58" i="4"/>
  <c r="G59" i="4"/>
  <c r="J35" i="4"/>
  <c r="J33" i="4"/>
  <c r="J32" i="4"/>
  <c r="J34" i="4"/>
  <c r="G32" i="4"/>
  <c r="I33" i="4"/>
  <c r="I34" i="4"/>
  <c r="I35" i="4"/>
  <c r="I32" i="4"/>
  <c r="C36" i="4"/>
  <c r="H7" i="4"/>
  <c r="H5" i="4"/>
  <c r="H8" i="4"/>
  <c r="I6" i="4"/>
  <c r="K6" i="4" s="1"/>
  <c r="I7" i="4"/>
  <c r="I5" i="4"/>
  <c r="G5" i="4"/>
  <c r="G7" i="4"/>
  <c r="G8" i="4"/>
  <c r="I9" i="3"/>
  <c r="I6" i="3"/>
  <c r="I8" i="3"/>
  <c r="I7" i="3"/>
  <c r="M6" i="3"/>
  <c r="M7" i="3"/>
  <c r="N7" i="3" s="1"/>
  <c r="M9" i="3"/>
  <c r="M5" i="3"/>
  <c r="N5" i="3" s="1"/>
  <c r="M8" i="3"/>
  <c r="N111" i="4" l="1"/>
  <c r="B115" i="4" s="1"/>
  <c r="F115" i="4" s="1"/>
  <c r="H115" i="4" s="1"/>
  <c r="L111" i="4"/>
  <c r="K83" i="4"/>
  <c r="K82" i="4"/>
  <c r="K81" i="4"/>
  <c r="K58" i="4"/>
  <c r="K57" i="4"/>
  <c r="K56" i="4"/>
  <c r="K59" i="4"/>
  <c r="K33" i="4"/>
  <c r="K34" i="4"/>
  <c r="K35" i="4"/>
  <c r="H32" i="4"/>
  <c r="K32" i="4" s="1"/>
  <c r="K5" i="4"/>
  <c r="K8" i="4"/>
  <c r="K7" i="4"/>
  <c r="N8" i="3"/>
  <c r="N9" i="3"/>
  <c r="N6" i="3"/>
  <c r="K85" i="4" l="1"/>
  <c r="L84" i="4" s="1"/>
  <c r="L82" i="4"/>
  <c r="L83" i="4"/>
  <c r="K60" i="4"/>
  <c r="L56" i="4" s="1"/>
  <c r="K36" i="4"/>
  <c r="K9" i="4"/>
  <c r="L8" i="4" s="1"/>
  <c r="N10" i="3"/>
  <c r="O8" i="3" s="1"/>
  <c r="L81" i="4" l="1"/>
  <c r="L57" i="4"/>
  <c r="L58" i="4"/>
  <c r="L59" i="4"/>
  <c r="L35" i="4"/>
  <c r="L33" i="4"/>
  <c r="L32" i="4"/>
  <c r="L34" i="4"/>
  <c r="L5" i="4"/>
  <c r="L7" i="4"/>
  <c r="L6" i="4"/>
  <c r="O7" i="3"/>
  <c r="O6" i="3"/>
  <c r="O5" i="3"/>
  <c r="O9" i="3"/>
  <c r="M35" i="4" l="1"/>
  <c r="N35" i="4" s="1"/>
  <c r="M81" i="4"/>
  <c r="N81" i="4" s="1"/>
  <c r="M82" i="4"/>
  <c r="N82" i="4" s="1"/>
  <c r="M83" i="4"/>
  <c r="N83" i="4" s="1"/>
  <c r="M84" i="4"/>
  <c r="N84" i="4" s="1"/>
  <c r="L85" i="4"/>
  <c r="M56" i="4"/>
  <c r="M57" i="4"/>
  <c r="M58" i="4"/>
  <c r="M59" i="4"/>
  <c r="L60" i="4"/>
  <c r="M32" i="4"/>
  <c r="N32" i="4" s="1"/>
  <c r="L36" i="4"/>
  <c r="M34" i="4"/>
  <c r="N34" i="4" s="1"/>
  <c r="M33" i="4"/>
  <c r="N33" i="4" s="1"/>
  <c r="M6" i="4"/>
  <c r="N6" i="4" s="1"/>
  <c r="M8" i="4"/>
  <c r="N8" i="4" s="1"/>
  <c r="M7" i="4"/>
  <c r="N7" i="4" s="1"/>
  <c r="M5" i="4"/>
  <c r="N5" i="4" s="1"/>
  <c r="L9" i="4"/>
  <c r="O10" i="3"/>
  <c r="Q9" i="3"/>
  <c r="R9" i="3" s="1"/>
  <c r="Q6" i="3"/>
  <c r="R6" i="3" s="1"/>
  <c r="Q7" i="3"/>
  <c r="R7" i="3" s="1"/>
  <c r="Q5" i="3"/>
  <c r="R5" i="3" s="1"/>
  <c r="Q8" i="3"/>
  <c r="R8" i="3" s="1"/>
  <c r="N36" i="4" l="1"/>
  <c r="B40" i="4" s="1"/>
  <c r="F40" i="4" s="1"/>
  <c r="H40" i="4" s="1"/>
  <c r="N85" i="4"/>
  <c r="B89" i="4" s="1"/>
  <c r="F89" i="4" s="1"/>
  <c r="H89" i="4" s="1"/>
  <c r="N59" i="4"/>
  <c r="N57" i="4"/>
  <c r="N58" i="4"/>
  <c r="N56" i="4"/>
  <c r="N9" i="4"/>
  <c r="B13" i="4" s="1"/>
  <c r="F13" i="4" s="1"/>
  <c r="H13" i="4" s="1"/>
  <c r="R10" i="3"/>
  <c r="E14" i="3" s="1"/>
  <c r="I14" i="3" s="1"/>
  <c r="K14" i="3" s="1"/>
  <c r="N60" i="4" l="1"/>
  <c r="B64" i="4" s="1"/>
  <c r="F64" i="4" s="1"/>
  <c r="H64" i="4" s="1"/>
</calcChain>
</file>

<file path=xl/sharedStrings.xml><?xml version="1.0" encoding="utf-8"?>
<sst xmlns="http://schemas.openxmlformats.org/spreadsheetml/2006/main" count="190" uniqueCount="41">
  <si>
    <t>N=</t>
  </si>
  <si>
    <t>DIVIDE EACH COLOUMN BY COL TOTAL</t>
  </si>
  <si>
    <t>Sum</t>
  </si>
  <si>
    <t>Eigen Value</t>
  </si>
  <si>
    <t>Lmax</t>
  </si>
  <si>
    <t>CI=</t>
  </si>
  <si>
    <t>Lm-n/n-1</t>
  </si>
  <si>
    <t>RI</t>
  </si>
  <si>
    <t>CR=</t>
  </si>
  <si>
    <t>N</t>
  </si>
  <si>
    <t xml:space="preserve">Pairwise comparison matrix </t>
  </si>
  <si>
    <t>Criteria</t>
  </si>
  <si>
    <t>Cost &amp; Value</t>
  </si>
  <si>
    <t>Goal</t>
  </si>
  <si>
    <t>Service &amp; Delivery</t>
  </si>
  <si>
    <t>Per. &amp; Quality</t>
  </si>
  <si>
    <t>Flex. &amp; Trust</t>
  </si>
  <si>
    <t xml:space="preserve">Inno. &amp; Risk Sh. Abil. </t>
  </si>
  <si>
    <t>SUM</t>
  </si>
  <si>
    <t>Supplier 1</t>
  </si>
  <si>
    <t>Supplier 2</t>
  </si>
  <si>
    <t>Supplier 3</t>
  </si>
  <si>
    <t>Supplier 4</t>
  </si>
  <si>
    <t>Suppliers comparison matrix with respect to service &amp; delivery</t>
  </si>
  <si>
    <t>Suppliers Pairwise comparison matrix with respect to Cost &amp; Value</t>
  </si>
  <si>
    <t>G</t>
  </si>
  <si>
    <t>Suppliers comparison matrix with respect to Performance &amp; QUALITY</t>
  </si>
  <si>
    <t>Suppliers comparison matrix with respect to Flexibility &amp; Trust criteria</t>
  </si>
  <si>
    <t>Suppliers comparison matrix with respect to Innovation &amp; Risk sharing ability criteria</t>
  </si>
  <si>
    <t>Weights</t>
  </si>
  <si>
    <t>Overall Performance</t>
  </si>
  <si>
    <t>Suppliers performance on mentioned criteria</t>
  </si>
  <si>
    <t>Equally Preferred</t>
  </si>
  <si>
    <t>Moderately Preferred</t>
  </si>
  <si>
    <t>Strongly Preferred</t>
  </si>
  <si>
    <t>Extremely Preferred</t>
  </si>
  <si>
    <t>Absolutely Preferred</t>
  </si>
  <si>
    <t>Column total</t>
  </si>
  <si>
    <t>Row Total</t>
  </si>
  <si>
    <t>Weightage</t>
  </si>
  <si>
    <t xml:space="preserve">Rank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</si>
</sst>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b/>
      <sz val="10"/>
      <color indexed="8"/>
      <name val="Arial"/>
      <family val="2"/>
    </font>
    <font>
      <b/>
      <sz val="10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Times New Roman"/>
      <family val="1"/>
    </font>
    <font>
      <b/>
      <sz val="16"/>
      <color rgb="FFFFFFFF"/>
      <name val="Times New Roman"/>
      <family val="1"/>
    </font>
    <font>
      <sz val="16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FD5EA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2" borderId="0" xfId="0" applyFont="1" applyFill="1"/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4" fillId="3" borderId="7" xfId="0" applyFont="1" applyFill="1" applyBorder="1"/>
    <xf numFmtId="0" fontId="0" fillId="0" borderId="0" xfId="0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7" xfId="0" applyFont="1" applyBorder="1"/>
    <xf numFmtId="0" fontId="9" fillId="0" borderId="7" xfId="0" applyFont="1" applyBorder="1" applyAlignment="1">
      <alignment horizontal="center" vertical="center"/>
    </xf>
    <xf numFmtId="0" fontId="9" fillId="0" borderId="9" xfId="0" applyFont="1" applyFill="1" applyBorder="1"/>
    <xf numFmtId="0" fontId="0" fillId="4" borderId="0" xfId="0" applyFill="1"/>
    <xf numFmtId="0" fontId="1" fillId="0" borderId="0" xfId="0" applyFont="1"/>
    <xf numFmtId="164" fontId="3" fillId="3" borderId="7" xfId="0" applyNumberFormat="1" applyFont="1" applyFill="1" applyBorder="1" applyAlignment="1">
      <alignment horizontal="center" vertical="center"/>
    </xf>
    <xf numFmtId="0" fontId="9" fillId="0" borderId="0" xfId="0" applyFont="1" applyFill="1" applyBorder="1"/>
    <xf numFmtId="0" fontId="8" fillId="0" borderId="0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164" fontId="8" fillId="3" borderId="7" xfId="0" applyNumberFormat="1" applyFont="1" applyFill="1" applyBorder="1" applyAlignment="1">
      <alignment horizontal="center" vertical="center"/>
    </xf>
    <xf numFmtId="164" fontId="9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64" fontId="8" fillId="0" borderId="7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5" borderId="10" xfId="0" applyFont="1" applyFill="1" applyBorder="1" applyAlignment="1">
      <alignment horizontal="center" vertical="center" wrapText="1" readingOrder="1"/>
    </xf>
    <xf numFmtId="0" fontId="11" fillId="6" borderId="11" xfId="0" applyFont="1" applyFill="1" applyBorder="1" applyAlignment="1">
      <alignment horizontal="center" vertical="center" wrapText="1" readingOrder="1"/>
    </xf>
    <xf numFmtId="0" fontId="9" fillId="0" borderId="12" xfId="0" applyFont="1" applyFill="1" applyBorder="1"/>
    <xf numFmtId="0" fontId="0" fillId="0" borderId="12" xfId="0" applyFill="1" applyBorder="1"/>
    <xf numFmtId="0" fontId="0" fillId="3" borderId="7" xfId="0" applyFill="1" applyBorder="1" applyAlignment="1">
      <alignment horizontal="center"/>
    </xf>
    <xf numFmtId="0" fontId="9" fillId="0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457200</xdr:colOff>
      <xdr:row>19</xdr:row>
      <xdr:rowOff>0</xdr:rowOff>
    </xdr:from>
    <xdr:to>
      <xdr:col>13</xdr:col>
      <xdr:colOff>517525</xdr:colOff>
      <xdr:row>20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2800" y="33337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514350</xdr:colOff>
      <xdr:row>19</xdr:row>
      <xdr:rowOff>0</xdr:rowOff>
    </xdr:from>
    <xdr:to>
      <xdr:col>13</xdr:col>
      <xdr:colOff>327025</xdr:colOff>
      <xdr:row>20</xdr:row>
      <xdr:rowOff>57150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949950" y="333375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457200</xdr:colOff>
      <xdr:row>19</xdr:row>
      <xdr:rowOff>0</xdr:rowOff>
    </xdr:from>
    <xdr:to>
      <xdr:col>13</xdr:col>
      <xdr:colOff>517525</xdr:colOff>
      <xdr:row>20</xdr:row>
      <xdr:rowOff>171450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2800" y="33337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390525</xdr:colOff>
      <xdr:row>19</xdr:row>
      <xdr:rowOff>9525</xdr:rowOff>
    </xdr:from>
    <xdr:to>
      <xdr:col>7</xdr:col>
      <xdr:colOff>1381125</xdr:colOff>
      <xdr:row>20</xdr:row>
      <xdr:rowOff>66675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28925" y="334327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457200</xdr:colOff>
      <xdr:row>31</xdr:row>
      <xdr:rowOff>0</xdr:rowOff>
    </xdr:from>
    <xdr:to>
      <xdr:col>14</xdr:col>
      <xdr:colOff>517525</xdr:colOff>
      <xdr:row>32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58500" y="3705225"/>
          <a:ext cx="12795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514350</xdr:colOff>
      <xdr:row>31</xdr:row>
      <xdr:rowOff>0</xdr:rowOff>
    </xdr:from>
    <xdr:to>
      <xdr:col>14</xdr:col>
      <xdr:colOff>327025</xdr:colOff>
      <xdr:row>32</xdr:row>
      <xdr:rowOff>57150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915650" y="3705225"/>
          <a:ext cx="10318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457200</xdr:colOff>
      <xdr:row>31</xdr:row>
      <xdr:rowOff>0</xdr:rowOff>
    </xdr:from>
    <xdr:to>
      <xdr:col>14</xdr:col>
      <xdr:colOff>517525</xdr:colOff>
      <xdr:row>32</xdr:row>
      <xdr:rowOff>171450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58500" y="3705225"/>
          <a:ext cx="12795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390525</xdr:colOff>
      <xdr:row>31</xdr:row>
      <xdr:rowOff>9525</xdr:rowOff>
    </xdr:from>
    <xdr:to>
      <xdr:col>8</xdr:col>
      <xdr:colOff>1381125</xdr:colOff>
      <xdr:row>32</xdr:row>
      <xdr:rowOff>66675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572375" y="3714750"/>
          <a:ext cx="9906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457200</xdr:colOff>
      <xdr:row>18</xdr:row>
      <xdr:rowOff>0</xdr:rowOff>
    </xdr:from>
    <xdr:to>
      <xdr:col>10</xdr:col>
      <xdr:colOff>517525</xdr:colOff>
      <xdr:row>19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2800" y="33337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514350</xdr:colOff>
      <xdr:row>18</xdr:row>
      <xdr:rowOff>0</xdr:rowOff>
    </xdr:from>
    <xdr:to>
      <xdr:col>10</xdr:col>
      <xdr:colOff>327025</xdr:colOff>
      <xdr:row>19</xdr:row>
      <xdr:rowOff>57150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949950" y="333375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18</xdr:row>
      <xdr:rowOff>0</xdr:rowOff>
    </xdr:from>
    <xdr:to>
      <xdr:col>10</xdr:col>
      <xdr:colOff>517525</xdr:colOff>
      <xdr:row>19</xdr:row>
      <xdr:rowOff>171450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2800" y="33337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390525</xdr:colOff>
      <xdr:row>18</xdr:row>
      <xdr:rowOff>9525</xdr:rowOff>
    </xdr:from>
    <xdr:to>
      <xdr:col>5</xdr:col>
      <xdr:colOff>568325</xdr:colOff>
      <xdr:row>19</xdr:row>
      <xdr:rowOff>66675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28925" y="334327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8</xdr:col>
      <xdr:colOff>457200</xdr:colOff>
      <xdr:row>45</xdr:row>
      <xdr:rowOff>0</xdr:rowOff>
    </xdr:from>
    <xdr:ext cx="1279525" cy="355600"/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339090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514350</xdr:colOff>
      <xdr:row>45</xdr:row>
      <xdr:rowOff>0</xdr:rowOff>
    </xdr:from>
    <xdr:ext cx="1031875" cy="241300"/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339090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45</xdr:row>
      <xdr:rowOff>0</xdr:rowOff>
    </xdr:from>
    <xdr:ext cx="1279525" cy="355600"/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339090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390525</xdr:colOff>
      <xdr:row>45</xdr:row>
      <xdr:rowOff>9525</xdr:rowOff>
    </xdr:from>
    <xdr:ext cx="990600" cy="241300"/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4425" y="340042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69</xdr:row>
      <xdr:rowOff>0</xdr:rowOff>
    </xdr:from>
    <xdr:ext cx="1279525" cy="355600"/>
    <xdr:pic>
      <xdr:nvPicPr>
        <xdr:cNvPr id="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84391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514350</xdr:colOff>
      <xdr:row>69</xdr:row>
      <xdr:rowOff>0</xdr:rowOff>
    </xdr:from>
    <xdr:ext cx="1031875" cy="241300"/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843915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69</xdr:row>
      <xdr:rowOff>0</xdr:rowOff>
    </xdr:from>
    <xdr:ext cx="1279525" cy="355600"/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84391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390525</xdr:colOff>
      <xdr:row>69</xdr:row>
      <xdr:rowOff>9525</xdr:rowOff>
    </xdr:from>
    <xdr:ext cx="990600" cy="241300"/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4425" y="844867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94</xdr:row>
      <xdr:rowOff>0</xdr:rowOff>
    </xdr:from>
    <xdr:ext cx="1279525" cy="355600"/>
    <xdr:pic>
      <xdr:nvPicPr>
        <xdr:cNvPr id="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129349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514350</xdr:colOff>
      <xdr:row>94</xdr:row>
      <xdr:rowOff>0</xdr:rowOff>
    </xdr:from>
    <xdr:ext cx="1031875" cy="241300"/>
    <xdr:pic>
      <xdr:nvPicPr>
        <xdr:cNvPr id="1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1293495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94</xdr:row>
      <xdr:rowOff>0</xdr:rowOff>
    </xdr:from>
    <xdr:ext cx="1279525" cy="355600"/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129349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390525</xdr:colOff>
      <xdr:row>94</xdr:row>
      <xdr:rowOff>9525</xdr:rowOff>
    </xdr:from>
    <xdr:ext cx="990600" cy="241300"/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4425" y="1294447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120</xdr:row>
      <xdr:rowOff>0</xdr:rowOff>
    </xdr:from>
    <xdr:ext cx="1279525" cy="355600"/>
    <xdr:pic>
      <xdr:nvPicPr>
        <xdr:cNvPr id="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1761490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514350</xdr:colOff>
      <xdr:row>120</xdr:row>
      <xdr:rowOff>0</xdr:rowOff>
    </xdr:from>
    <xdr:ext cx="1031875" cy="241300"/>
    <xdr:pic>
      <xdr:nvPicPr>
        <xdr:cNvPr id="1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1761490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120</xdr:row>
      <xdr:rowOff>0</xdr:rowOff>
    </xdr:from>
    <xdr:ext cx="1279525" cy="355600"/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1761490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390525</xdr:colOff>
      <xdr:row>120</xdr:row>
      <xdr:rowOff>9525</xdr:rowOff>
    </xdr:from>
    <xdr:ext cx="990600" cy="241300"/>
    <xdr:pic>
      <xdr:nvPicPr>
        <xdr:cNvPr id="2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4425" y="1762442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9"/>
  <sheetViews>
    <sheetView workbookViewId="0">
      <selection activeCell="L26" sqref="L26"/>
    </sheetView>
  </sheetViews>
  <sheetFormatPr defaultRowHeight="15" x14ac:dyDescent="0.25"/>
  <cols>
    <col min="1" max="1" width="20.85546875" bestFit="1" customWidth="1"/>
    <col min="2" max="2" width="12.7109375" bestFit="1" customWidth="1"/>
    <col min="3" max="3" width="17.85546875" bestFit="1" customWidth="1"/>
    <col min="4" max="4" width="13.7109375" bestFit="1" customWidth="1"/>
    <col min="5" max="5" width="12.5703125" bestFit="1" customWidth="1"/>
    <col min="6" max="6" width="20.85546875" bestFit="1" customWidth="1"/>
    <col min="8" max="8" width="20.85546875" bestFit="1" customWidth="1"/>
    <col min="15" max="15" width="10.42578125" bestFit="1" customWidth="1"/>
  </cols>
  <sheetData>
    <row r="2" spans="1:23" x14ac:dyDescent="0.25">
      <c r="A2" s="34" t="s">
        <v>10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x14ac:dyDescent="0.25">
      <c r="J3" s="10" t="s">
        <v>0</v>
      </c>
      <c r="K3" s="10">
        <v>5</v>
      </c>
    </row>
    <row r="4" spans="1:23" ht="15.75" x14ac:dyDescent="0.25">
      <c r="A4" s="19" t="s">
        <v>13</v>
      </c>
      <c r="B4" s="20" t="s">
        <v>12</v>
      </c>
      <c r="C4" s="20" t="s">
        <v>14</v>
      </c>
      <c r="D4" s="20" t="s">
        <v>15</v>
      </c>
      <c r="E4" s="20" t="s">
        <v>16</v>
      </c>
      <c r="F4" s="20" t="s">
        <v>17</v>
      </c>
      <c r="H4" s="22" t="s">
        <v>11</v>
      </c>
      <c r="J4" t="s">
        <v>1</v>
      </c>
      <c r="N4" t="s">
        <v>18</v>
      </c>
      <c r="O4" s="23" t="s">
        <v>3</v>
      </c>
    </row>
    <row r="5" spans="1:23" ht="15.75" x14ac:dyDescent="0.25">
      <c r="A5" s="20" t="s">
        <v>12</v>
      </c>
      <c r="B5" s="21">
        <v>1</v>
      </c>
      <c r="C5" s="21">
        <v>3</v>
      </c>
      <c r="D5" s="21">
        <v>3</v>
      </c>
      <c r="E5" s="21">
        <f>1/B8</f>
        <v>0.33333333333333331</v>
      </c>
      <c r="F5" s="21">
        <f>1/B9</f>
        <v>0.33333333333333331</v>
      </c>
      <c r="H5" s="20" t="s">
        <v>12</v>
      </c>
      <c r="I5">
        <f>B5/B$10</f>
        <v>0.13043478260869565</v>
      </c>
      <c r="J5">
        <f>C5/C$10</f>
        <v>0.23076923076923078</v>
      </c>
      <c r="K5">
        <f>D5/D$10</f>
        <v>0.2857142857142857</v>
      </c>
      <c r="L5">
        <f>E5/E$10</f>
        <v>5.5555555555555552E-2</v>
      </c>
      <c r="M5">
        <f>F5/F$10</f>
        <v>0.15384615384615385</v>
      </c>
      <c r="N5">
        <f>SUM(I5:M5)</f>
        <v>0.85632000849392154</v>
      </c>
      <c r="O5" s="24">
        <f>N5/N$10</f>
        <v>0.17126400169878431</v>
      </c>
      <c r="Q5">
        <f>(O$5*B5+C5*O$6+O$7*D5+E5*O$8+O$9*F5)</f>
        <v>0.89600254817646119</v>
      </c>
      <c r="R5">
        <f>Q5/O5</f>
        <v>5.2317039149437399</v>
      </c>
    </row>
    <row r="6" spans="1:23" ht="15.75" x14ac:dyDescent="0.25">
      <c r="A6" s="20" t="s">
        <v>14</v>
      </c>
      <c r="B6" s="21">
        <f>1/C5</f>
        <v>0.33333333333333331</v>
      </c>
      <c r="C6" s="21">
        <v>1</v>
      </c>
      <c r="D6" s="21">
        <f>1/C7</f>
        <v>0.5</v>
      </c>
      <c r="E6" s="21">
        <f>1/C8</f>
        <v>0.33333333333333331</v>
      </c>
      <c r="F6" s="21">
        <f>1/C9</f>
        <v>0.25</v>
      </c>
      <c r="H6" s="20" t="s">
        <v>14</v>
      </c>
      <c r="I6">
        <f t="shared" ref="I6:I9" si="0">B6/B$10</f>
        <v>4.3478260869565216E-2</v>
      </c>
      <c r="J6">
        <f t="shared" ref="J6:J9" si="1">C6/C$10</f>
        <v>7.6923076923076927E-2</v>
      </c>
      <c r="K6">
        <f t="shared" ref="K6:K9" si="2">D6/D$10</f>
        <v>4.7619047619047616E-2</v>
      </c>
      <c r="L6">
        <f t="shared" ref="L6:L9" si="3">E6/E$10</f>
        <v>5.5555555555555552E-2</v>
      </c>
      <c r="M6">
        <f t="shared" ref="M6:M9" si="4">F6/F$10</f>
        <v>0.11538461538461539</v>
      </c>
      <c r="N6">
        <f t="shared" ref="N6:N9" si="5">SUM(I6:M6)</f>
        <v>0.33896055635186073</v>
      </c>
      <c r="O6" s="24">
        <f t="shared" ref="O6:O9" si="6">N6/N$10</f>
        <v>6.7792111270372143E-2</v>
      </c>
      <c r="Q6">
        <f t="shared" ref="Q6:Q9" si="7">(O$5*B6+C6*O$6+O$7*D6+E6*O$8+O$9*F6)</f>
        <v>0.36004494700146872</v>
      </c>
      <c r="R6">
        <f t="shared" ref="R6:R9" si="8">Q6/O6</f>
        <v>5.3110154006786736</v>
      </c>
    </row>
    <row r="7" spans="1:23" ht="15.75" x14ac:dyDescent="0.25">
      <c r="A7" s="20" t="s">
        <v>15</v>
      </c>
      <c r="B7" s="21">
        <f>1/D5</f>
        <v>0.33333333333333331</v>
      </c>
      <c r="C7" s="21">
        <v>2</v>
      </c>
      <c r="D7" s="21">
        <v>1</v>
      </c>
      <c r="E7" s="21">
        <f>1/D8</f>
        <v>0.33333333333333331</v>
      </c>
      <c r="F7" s="21">
        <f>1/D9</f>
        <v>0.33333333333333331</v>
      </c>
      <c r="H7" s="20" t="s">
        <v>15</v>
      </c>
      <c r="I7">
        <f t="shared" si="0"/>
        <v>4.3478260869565216E-2</v>
      </c>
      <c r="J7">
        <f t="shared" si="1"/>
        <v>0.15384615384615385</v>
      </c>
      <c r="K7">
        <f t="shared" si="2"/>
        <v>9.5238095238095233E-2</v>
      </c>
      <c r="L7">
        <f t="shared" si="3"/>
        <v>5.5555555555555552E-2</v>
      </c>
      <c r="M7">
        <f t="shared" si="4"/>
        <v>0.15384615384615385</v>
      </c>
      <c r="N7">
        <f t="shared" si="5"/>
        <v>0.50196421935552371</v>
      </c>
      <c r="O7" s="24">
        <f t="shared" si="6"/>
        <v>0.10039284387110474</v>
      </c>
      <c r="Q7">
        <f t="shared" si="7"/>
        <v>0.51324874803135678</v>
      </c>
      <c r="R7">
        <f t="shared" si="8"/>
        <v>5.1124037156505038</v>
      </c>
    </row>
    <row r="8" spans="1:23" ht="15.75" x14ac:dyDescent="0.25">
      <c r="A8" s="20" t="s">
        <v>16</v>
      </c>
      <c r="B8" s="21">
        <v>3</v>
      </c>
      <c r="C8" s="21">
        <v>3</v>
      </c>
      <c r="D8" s="21">
        <v>3</v>
      </c>
      <c r="E8" s="21">
        <v>1</v>
      </c>
      <c r="F8" s="21">
        <f>1/E9</f>
        <v>0.25</v>
      </c>
      <c r="H8" s="20" t="s">
        <v>16</v>
      </c>
      <c r="I8">
        <f t="shared" si="0"/>
        <v>0.39130434782608697</v>
      </c>
      <c r="J8">
        <f t="shared" si="1"/>
        <v>0.23076923076923078</v>
      </c>
      <c r="K8">
        <f t="shared" si="2"/>
        <v>0.2857142857142857</v>
      </c>
      <c r="L8">
        <f t="shared" si="3"/>
        <v>0.16666666666666666</v>
      </c>
      <c r="M8">
        <f t="shared" si="4"/>
        <v>0.11538461538461539</v>
      </c>
      <c r="N8">
        <f t="shared" si="5"/>
        <v>1.1898391463608855</v>
      </c>
      <c r="O8" s="24">
        <f t="shared" si="6"/>
        <v>0.23796782927217711</v>
      </c>
      <c r="Q8">
        <f t="shared" si="7"/>
        <v>1.3619605032648512</v>
      </c>
      <c r="R8">
        <f t="shared" si="8"/>
        <v>5.7232967474233707</v>
      </c>
    </row>
    <row r="9" spans="1:23" ht="15.75" x14ac:dyDescent="0.25">
      <c r="A9" s="20" t="s">
        <v>17</v>
      </c>
      <c r="B9" s="21">
        <v>3</v>
      </c>
      <c r="C9" s="21">
        <v>4</v>
      </c>
      <c r="D9" s="21">
        <v>3</v>
      </c>
      <c r="E9" s="21">
        <v>4</v>
      </c>
      <c r="F9" s="21">
        <v>1</v>
      </c>
      <c r="H9" s="20" t="s">
        <v>17</v>
      </c>
      <c r="I9">
        <f t="shared" si="0"/>
        <v>0.39130434782608697</v>
      </c>
      <c r="J9">
        <f t="shared" si="1"/>
        <v>0.30769230769230771</v>
      </c>
      <c r="K9">
        <f t="shared" si="2"/>
        <v>0.2857142857142857</v>
      </c>
      <c r="L9">
        <f t="shared" si="3"/>
        <v>0.66666666666666663</v>
      </c>
      <c r="M9">
        <f t="shared" si="4"/>
        <v>0.46153846153846156</v>
      </c>
      <c r="N9">
        <f t="shared" si="5"/>
        <v>2.1129160694378086</v>
      </c>
      <c r="O9" s="24">
        <f t="shared" si="6"/>
        <v>0.4225832138875617</v>
      </c>
      <c r="Q9">
        <f t="shared" si="7"/>
        <v>2.4605935127674261</v>
      </c>
      <c r="R9">
        <f t="shared" si="8"/>
        <v>5.8227431471571078</v>
      </c>
    </row>
    <row r="10" spans="1:23" ht="15.75" x14ac:dyDescent="0.25">
      <c r="A10" s="20"/>
      <c r="B10" s="21">
        <f>SUM(B5:B9)</f>
        <v>7.6666666666666661</v>
      </c>
      <c r="C10" s="21">
        <f t="shared" ref="C10:F10" si="9">SUM(C5:C9)</f>
        <v>13</v>
      </c>
      <c r="D10" s="21">
        <f t="shared" si="9"/>
        <v>10.5</v>
      </c>
      <c r="E10" s="21">
        <f t="shared" si="9"/>
        <v>6</v>
      </c>
      <c r="F10" s="21">
        <f t="shared" si="9"/>
        <v>2.1666666666666665</v>
      </c>
      <c r="N10" s="10">
        <f>SUM(N5:N9)</f>
        <v>5</v>
      </c>
      <c r="O10" s="10">
        <f>SUM(O5:O9)</f>
        <v>1</v>
      </c>
      <c r="R10">
        <f>SUM(R5:R9)</f>
        <v>27.201162925853399</v>
      </c>
    </row>
    <row r="13" spans="1:23" x14ac:dyDescent="0.25">
      <c r="E13" t="s">
        <v>4</v>
      </c>
      <c r="G13" t="s">
        <v>5</v>
      </c>
      <c r="I13" t="s">
        <v>6</v>
      </c>
      <c r="J13" s="18" t="s">
        <v>7</v>
      </c>
      <c r="K13" t="s">
        <v>8</v>
      </c>
    </row>
    <row r="14" spans="1:23" x14ac:dyDescent="0.25">
      <c r="E14">
        <f>R10/K3</f>
        <v>5.4402325851706799</v>
      </c>
      <c r="I14">
        <f>(E14-K3)/(K3-1)</f>
        <v>0.11005814629266997</v>
      </c>
      <c r="J14" s="18">
        <f>J18</f>
        <v>1.1200000000000001</v>
      </c>
      <c r="K14" s="17">
        <f>I14/J14</f>
        <v>9.8266202047026741E-2</v>
      </c>
      <c r="L14" s="1"/>
    </row>
    <row r="16" spans="1:23" ht="15.75" thickBot="1" x14ac:dyDescent="0.3"/>
    <row r="17" spans="5:20" x14ac:dyDescent="0.25">
      <c r="E17" s="2" t="s">
        <v>9</v>
      </c>
      <c r="F17" s="3">
        <v>1</v>
      </c>
      <c r="G17" s="3">
        <v>2</v>
      </c>
      <c r="H17" s="3">
        <v>3</v>
      </c>
      <c r="I17" s="3">
        <v>4</v>
      </c>
      <c r="J17" s="3">
        <v>5</v>
      </c>
      <c r="K17" s="3">
        <v>6</v>
      </c>
      <c r="L17" s="3">
        <v>7</v>
      </c>
      <c r="M17" s="3">
        <v>8</v>
      </c>
      <c r="N17" s="3">
        <v>9</v>
      </c>
      <c r="O17" s="3">
        <v>10</v>
      </c>
      <c r="P17" s="3">
        <v>11</v>
      </c>
      <c r="Q17" s="4">
        <v>12</v>
      </c>
      <c r="R17" s="4">
        <v>13</v>
      </c>
      <c r="S17" s="4">
        <v>14</v>
      </c>
      <c r="T17" s="5">
        <v>15</v>
      </c>
    </row>
    <row r="18" spans="5:20" ht="15.75" thickBot="1" x14ac:dyDescent="0.3">
      <c r="E18" s="6" t="s">
        <v>7</v>
      </c>
      <c r="F18" s="7">
        <v>0</v>
      </c>
      <c r="G18" s="7">
        <v>0</v>
      </c>
      <c r="H18" s="7">
        <v>0.57999999999999996</v>
      </c>
      <c r="I18" s="7">
        <v>0.9</v>
      </c>
      <c r="J18" s="7">
        <v>1.1200000000000001</v>
      </c>
      <c r="K18" s="7">
        <v>1.24</v>
      </c>
      <c r="L18" s="7">
        <v>1.32</v>
      </c>
      <c r="M18" s="7">
        <v>1.41</v>
      </c>
      <c r="N18" s="7">
        <v>1.45</v>
      </c>
      <c r="O18" s="7">
        <v>1.49</v>
      </c>
      <c r="P18" s="7">
        <v>1.51</v>
      </c>
      <c r="Q18" s="7">
        <v>1.48</v>
      </c>
      <c r="R18" s="7">
        <v>1.56</v>
      </c>
      <c r="S18" s="7">
        <v>1.57</v>
      </c>
      <c r="T18" s="8">
        <v>1.59</v>
      </c>
    </row>
    <row r="19" spans="5:20" x14ac:dyDescent="0.25"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</sheetData>
  <mergeCells count="1">
    <mergeCell ref="A2:W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Z31"/>
  <sheetViews>
    <sheetView topLeftCell="C10" workbookViewId="0">
      <selection activeCell="L20" sqref="L20"/>
    </sheetView>
  </sheetViews>
  <sheetFormatPr defaultRowHeight="15" x14ac:dyDescent="0.25"/>
  <cols>
    <col min="4" max="4" width="21.140625" bestFit="1" customWidth="1"/>
    <col min="5" max="5" width="13.7109375" bestFit="1" customWidth="1"/>
    <col min="6" max="6" width="17.7109375" bestFit="1" customWidth="1"/>
    <col min="7" max="8" width="13.7109375" bestFit="1" customWidth="1"/>
    <col min="9" max="9" width="21.140625" bestFit="1" customWidth="1"/>
    <col min="12" max="12" width="11.28515625" bestFit="1" customWidth="1"/>
    <col min="17" max="17" width="6.85546875" customWidth="1"/>
    <col min="18" max="18" width="9.140625" hidden="1" customWidth="1"/>
    <col min="19" max="19" width="1.5703125" hidden="1" customWidth="1"/>
    <col min="20" max="21" width="9.140625" hidden="1" customWidth="1"/>
    <col min="22" max="26" width="17.140625" customWidth="1"/>
  </cols>
  <sheetData>
    <row r="2" spans="4:26" ht="15.75" thickBot="1" x14ac:dyDescent="0.3"/>
    <row r="3" spans="4:26" ht="63.75" customHeight="1" thickBot="1" x14ac:dyDescent="0.3">
      <c r="V3" s="36" t="s">
        <v>32</v>
      </c>
      <c r="W3" s="36" t="s">
        <v>33</v>
      </c>
      <c r="X3" s="36" t="s">
        <v>34</v>
      </c>
      <c r="Y3" s="36" t="s">
        <v>35</v>
      </c>
      <c r="Z3" s="36" t="s">
        <v>36</v>
      </c>
    </row>
    <row r="4" spans="4:26" ht="21.75" thickTop="1" thickBot="1" x14ac:dyDescent="0.3">
      <c r="D4" s="19" t="s">
        <v>13</v>
      </c>
      <c r="E4" s="20" t="s">
        <v>12</v>
      </c>
      <c r="F4" s="20" t="s">
        <v>14</v>
      </c>
      <c r="G4" s="20" t="s">
        <v>15</v>
      </c>
      <c r="H4" s="20" t="s">
        <v>16</v>
      </c>
      <c r="I4" s="20" t="s">
        <v>17</v>
      </c>
      <c r="V4" s="37">
        <v>1</v>
      </c>
      <c r="W4" s="37">
        <v>3</v>
      </c>
      <c r="X4" s="37">
        <v>5</v>
      </c>
      <c r="Y4" s="37">
        <v>7</v>
      </c>
      <c r="Z4" s="37">
        <v>9</v>
      </c>
    </row>
    <row r="5" spans="4:26" ht="15.75" x14ac:dyDescent="0.25">
      <c r="D5" s="20" t="s">
        <v>12</v>
      </c>
      <c r="E5" s="21">
        <v>1</v>
      </c>
      <c r="F5" s="21">
        <v>3</v>
      </c>
      <c r="G5" s="21">
        <v>3</v>
      </c>
      <c r="H5" s="21">
        <v>0.33333333333333331</v>
      </c>
      <c r="I5" s="21">
        <v>0.33333333333333331</v>
      </c>
    </row>
    <row r="6" spans="4:26" ht="15.75" x14ac:dyDescent="0.25">
      <c r="D6" s="20" t="s">
        <v>14</v>
      </c>
      <c r="E6" s="21">
        <v>0.33333333333333331</v>
      </c>
      <c r="F6" s="21">
        <v>1</v>
      </c>
      <c r="G6" s="21">
        <v>0.5</v>
      </c>
      <c r="H6" s="21">
        <v>0.33333333333333331</v>
      </c>
      <c r="I6" s="21">
        <v>0.25</v>
      </c>
    </row>
    <row r="7" spans="4:26" ht="15.75" x14ac:dyDescent="0.25">
      <c r="D7" s="20" t="s">
        <v>15</v>
      </c>
      <c r="E7" s="21">
        <v>0.33333333333333331</v>
      </c>
      <c r="F7" s="21">
        <v>2</v>
      </c>
      <c r="G7" s="21">
        <v>1</v>
      </c>
      <c r="H7" s="21">
        <v>0.33333333333333331</v>
      </c>
      <c r="I7" s="21">
        <v>0.33333333333333331</v>
      </c>
    </row>
    <row r="8" spans="4:26" ht="15.75" x14ac:dyDescent="0.25">
      <c r="D8" s="20" t="s">
        <v>16</v>
      </c>
      <c r="E8" s="21">
        <v>3</v>
      </c>
      <c r="F8" s="21">
        <v>3</v>
      </c>
      <c r="G8" s="21">
        <v>3</v>
      </c>
      <c r="H8" s="21">
        <v>1</v>
      </c>
      <c r="I8" s="21">
        <v>0.25</v>
      </c>
    </row>
    <row r="9" spans="4:26" ht="15.75" x14ac:dyDescent="0.25">
      <c r="D9" s="20" t="s">
        <v>17</v>
      </c>
      <c r="E9" s="21">
        <v>3</v>
      </c>
      <c r="F9" s="21">
        <v>4</v>
      </c>
      <c r="G9" s="21">
        <v>3</v>
      </c>
      <c r="H9" s="21">
        <v>4</v>
      </c>
      <c r="I9" s="21">
        <v>1</v>
      </c>
    </row>
    <row r="10" spans="4:26" ht="15.75" x14ac:dyDescent="0.25">
      <c r="D10" s="38" t="s">
        <v>37</v>
      </c>
      <c r="E10">
        <f>SUM(E5:E9)</f>
        <v>7.6666666666666661</v>
      </c>
      <c r="F10">
        <f t="shared" ref="F10:I10" si="0">SUM(F5:F9)</f>
        <v>13</v>
      </c>
      <c r="G10">
        <f t="shared" si="0"/>
        <v>10.5</v>
      </c>
      <c r="H10">
        <f t="shared" si="0"/>
        <v>6</v>
      </c>
      <c r="I10">
        <f t="shared" si="0"/>
        <v>2.1666666666666665</v>
      </c>
    </row>
    <row r="14" spans="4:26" x14ac:dyDescent="0.25">
      <c r="L14" s="40" t="s">
        <v>39</v>
      </c>
    </row>
    <row r="15" spans="4:26" ht="15.75" x14ac:dyDescent="0.25">
      <c r="D15" s="19" t="s">
        <v>13</v>
      </c>
      <c r="E15" s="20" t="s">
        <v>12</v>
      </c>
      <c r="F15" s="20" t="s">
        <v>14</v>
      </c>
      <c r="G15" s="20" t="s">
        <v>15</v>
      </c>
      <c r="H15" s="20" t="s">
        <v>16</v>
      </c>
      <c r="I15" s="20" t="s">
        <v>17</v>
      </c>
      <c r="J15" s="38" t="s">
        <v>38</v>
      </c>
      <c r="L15" s="40"/>
      <c r="M15" s="41" t="s">
        <v>40</v>
      </c>
    </row>
    <row r="16" spans="4:26" ht="15.75" x14ac:dyDescent="0.25">
      <c r="D16" s="20" t="s">
        <v>12</v>
      </c>
      <c r="E16" s="15">
        <f>E5/E$10</f>
        <v>0.13043478260869565</v>
      </c>
      <c r="F16" s="15">
        <f>F5/F$10</f>
        <v>0.23076923076923078</v>
      </c>
      <c r="G16" s="15">
        <f>G5/G$10</f>
        <v>0.2857142857142857</v>
      </c>
      <c r="H16" s="15">
        <f>H5/H$10</f>
        <v>5.5555555555555552E-2</v>
      </c>
      <c r="I16" s="15">
        <f>I5/I$10</f>
        <v>0.15384615384615385</v>
      </c>
      <c r="J16" s="39">
        <f>SUM(E16:I16)</f>
        <v>0.85632000849392154</v>
      </c>
      <c r="L16" s="15">
        <f>J16/J$21</f>
        <v>0.17126400169878431</v>
      </c>
      <c r="M16" s="10">
        <v>3</v>
      </c>
      <c r="O16">
        <f>E5*L$16+F5*L$17+G5*L$18+H5*L$19+I5*L$20</f>
        <v>0.89600254817646119</v>
      </c>
      <c r="P16">
        <f>O16/L16</f>
        <v>5.2317039149437399</v>
      </c>
    </row>
    <row r="17" spans="4:21" ht="15.75" x14ac:dyDescent="0.25">
      <c r="D17" s="20" t="s">
        <v>14</v>
      </c>
      <c r="E17" s="15">
        <f t="shared" ref="E17:I20" si="1">E6/E$10</f>
        <v>4.3478260869565216E-2</v>
      </c>
      <c r="F17" s="15">
        <f t="shared" si="1"/>
        <v>7.6923076923076927E-2</v>
      </c>
      <c r="G17" s="15">
        <f t="shared" si="1"/>
        <v>4.7619047619047616E-2</v>
      </c>
      <c r="H17" s="15">
        <f t="shared" si="1"/>
        <v>5.5555555555555552E-2</v>
      </c>
      <c r="I17" s="15">
        <f t="shared" si="1"/>
        <v>0.11538461538461539</v>
      </c>
      <c r="J17" s="39">
        <f t="shared" ref="J17:J20" si="2">SUM(E17:I17)</f>
        <v>0.33896055635186073</v>
      </c>
      <c r="L17" s="15">
        <f t="shared" ref="L17:L20" si="3">J17/J$21</f>
        <v>6.7792111270372143E-2</v>
      </c>
      <c r="M17" s="10">
        <v>5</v>
      </c>
      <c r="O17">
        <f t="shared" ref="O17:O20" si="4">E6*L$16+F6*L$17+G6*L$18+H6*L$19+I6*L$20</f>
        <v>0.36004494700146872</v>
      </c>
      <c r="P17">
        <f t="shared" ref="P17:P20" si="5">O17/L17</f>
        <v>5.3110154006786736</v>
      </c>
    </row>
    <row r="18" spans="4:21" ht="15.75" x14ac:dyDescent="0.25">
      <c r="D18" s="20" t="s">
        <v>15</v>
      </c>
      <c r="E18" s="15">
        <f t="shared" si="1"/>
        <v>4.3478260869565216E-2</v>
      </c>
      <c r="F18" s="15">
        <f t="shared" si="1"/>
        <v>0.15384615384615385</v>
      </c>
      <c r="G18" s="15">
        <f t="shared" si="1"/>
        <v>9.5238095238095233E-2</v>
      </c>
      <c r="H18" s="15">
        <f t="shared" si="1"/>
        <v>5.5555555555555552E-2</v>
      </c>
      <c r="I18" s="15">
        <f t="shared" si="1"/>
        <v>0.15384615384615385</v>
      </c>
      <c r="J18" s="39">
        <f t="shared" si="2"/>
        <v>0.50196421935552371</v>
      </c>
      <c r="L18" s="15">
        <f t="shared" si="3"/>
        <v>0.10039284387110474</v>
      </c>
      <c r="M18" s="10">
        <v>4</v>
      </c>
      <c r="O18">
        <f t="shared" si="4"/>
        <v>0.51324874803135678</v>
      </c>
      <c r="P18">
        <f t="shared" si="5"/>
        <v>5.1124037156505038</v>
      </c>
    </row>
    <row r="19" spans="4:21" ht="15.75" x14ac:dyDescent="0.25">
      <c r="D19" s="20" t="s">
        <v>16</v>
      </c>
      <c r="E19" s="15">
        <f t="shared" si="1"/>
        <v>0.39130434782608697</v>
      </c>
      <c r="F19" s="15">
        <f t="shared" si="1"/>
        <v>0.23076923076923078</v>
      </c>
      <c r="G19" s="15">
        <f t="shared" si="1"/>
        <v>0.2857142857142857</v>
      </c>
      <c r="H19" s="15">
        <f t="shared" si="1"/>
        <v>0.16666666666666666</v>
      </c>
      <c r="I19" s="15">
        <f t="shared" si="1"/>
        <v>0.11538461538461539</v>
      </c>
      <c r="J19" s="39">
        <f t="shared" si="2"/>
        <v>1.1898391463608855</v>
      </c>
      <c r="L19" s="15">
        <f t="shared" si="3"/>
        <v>0.23796782927217711</v>
      </c>
      <c r="M19" s="10">
        <v>2</v>
      </c>
      <c r="O19">
        <f t="shared" si="4"/>
        <v>1.3619605032648512</v>
      </c>
      <c r="P19">
        <f t="shared" si="5"/>
        <v>5.7232967474233707</v>
      </c>
    </row>
    <row r="20" spans="4:21" ht="15.75" x14ac:dyDescent="0.25">
      <c r="D20" s="20" t="s">
        <v>17</v>
      </c>
      <c r="E20" s="15">
        <f t="shared" si="1"/>
        <v>0.39130434782608697</v>
      </c>
      <c r="F20" s="15">
        <f t="shared" si="1"/>
        <v>0.30769230769230771</v>
      </c>
      <c r="G20" s="15">
        <f t="shared" si="1"/>
        <v>0.2857142857142857</v>
      </c>
      <c r="H20" s="15">
        <f t="shared" si="1"/>
        <v>0.66666666666666663</v>
      </c>
      <c r="I20" s="15">
        <f t="shared" si="1"/>
        <v>0.46153846153846156</v>
      </c>
      <c r="J20" s="39">
        <f t="shared" si="2"/>
        <v>2.1129160694378086</v>
      </c>
      <c r="L20" s="15">
        <f>J20/J$21</f>
        <v>0.4225832138875617</v>
      </c>
      <c r="M20" s="10">
        <v>1</v>
      </c>
      <c r="O20">
        <f t="shared" si="4"/>
        <v>2.4605935127674261</v>
      </c>
      <c r="P20">
        <f t="shared" si="5"/>
        <v>5.8227431471571078</v>
      </c>
    </row>
    <row r="21" spans="4:21" x14ac:dyDescent="0.25">
      <c r="J21" s="39">
        <f>SUM(J16:J20)</f>
        <v>5</v>
      </c>
      <c r="P21">
        <f>SUM(P16:P20)</f>
        <v>27.201162925853399</v>
      </c>
    </row>
    <row r="25" spans="4:21" x14ac:dyDescent="0.25">
      <c r="F25" t="s">
        <v>4</v>
      </c>
      <c r="H25" t="s">
        <v>5</v>
      </c>
      <c r="J25" t="s">
        <v>6</v>
      </c>
      <c r="K25" s="18" t="s">
        <v>7</v>
      </c>
      <c r="L25" t="s">
        <v>8</v>
      </c>
    </row>
    <row r="26" spans="4:21" x14ac:dyDescent="0.25">
      <c r="F26">
        <f>P21/5</f>
        <v>5.4402325851706799</v>
      </c>
      <c r="J26">
        <f>(F26-5)/4</f>
        <v>0.11005814629266997</v>
      </c>
      <c r="K26" s="18">
        <f>K30</f>
        <v>1.1200000000000001</v>
      </c>
      <c r="L26" s="17">
        <f>J26/K26</f>
        <v>9.8266202047026741E-2</v>
      </c>
      <c r="M26" s="1"/>
    </row>
    <row r="28" spans="4:21" ht="15.75" thickBot="1" x14ac:dyDescent="0.3"/>
    <row r="29" spans="4:21" x14ac:dyDescent="0.25">
      <c r="F29" s="2" t="s">
        <v>9</v>
      </c>
      <c r="G29" s="3">
        <v>1</v>
      </c>
      <c r="H29" s="3">
        <v>2</v>
      </c>
      <c r="I29" s="3">
        <v>3</v>
      </c>
      <c r="J29" s="3">
        <v>4</v>
      </c>
      <c r="K29" s="3">
        <v>5</v>
      </c>
      <c r="L29" s="3">
        <v>6</v>
      </c>
      <c r="M29" s="3">
        <v>7</v>
      </c>
      <c r="N29" s="3">
        <v>8</v>
      </c>
      <c r="O29" s="3">
        <v>9</v>
      </c>
      <c r="P29" s="3">
        <v>10</v>
      </c>
      <c r="Q29" s="3">
        <v>11</v>
      </c>
      <c r="R29" s="4">
        <v>12</v>
      </c>
      <c r="S29" s="4">
        <v>13</v>
      </c>
      <c r="T29" s="4">
        <v>14</v>
      </c>
      <c r="U29" s="5">
        <v>15</v>
      </c>
    </row>
    <row r="30" spans="4:21" ht="15.75" thickBot="1" x14ac:dyDescent="0.3">
      <c r="F30" s="6" t="s">
        <v>7</v>
      </c>
      <c r="G30" s="7">
        <v>0</v>
      </c>
      <c r="H30" s="7">
        <v>0</v>
      </c>
      <c r="I30" s="7">
        <v>0.57999999999999996</v>
      </c>
      <c r="J30" s="7">
        <v>0.9</v>
      </c>
      <c r="K30" s="7">
        <v>1.1200000000000001</v>
      </c>
      <c r="L30" s="7">
        <v>1.24</v>
      </c>
      <c r="M30" s="7">
        <v>1.32</v>
      </c>
      <c r="N30" s="7">
        <v>1.41</v>
      </c>
      <c r="O30" s="7">
        <v>1.45</v>
      </c>
      <c r="P30" s="7">
        <v>1.49</v>
      </c>
      <c r="Q30" s="7">
        <v>1.51</v>
      </c>
      <c r="R30" s="7">
        <v>1.48</v>
      </c>
      <c r="S30" s="7">
        <v>1.56</v>
      </c>
      <c r="T30" s="7">
        <v>1.57</v>
      </c>
      <c r="U30" s="8">
        <v>1.59</v>
      </c>
    </row>
    <row r="31" spans="4:21" x14ac:dyDescent="0.25"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</sheetData>
  <mergeCells count="1">
    <mergeCell ref="L14:L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0"/>
  <sheetViews>
    <sheetView tabSelected="1" workbookViewId="0">
      <selection activeCell="W23" sqref="W23"/>
    </sheetView>
  </sheetViews>
  <sheetFormatPr defaultRowHeight="15" x14ac:dyDescent="0.25"/>
  <cols>
    <col min="1" max="1" width="11.5703125" bestFit="1" customWidth="1"/>
    <col min="2" max="2" width="11.85546875" bestFit="1" customWidth="1"/>
    <col min="3" max="5" width="11.5703125" bestFit="1" customWidth="1"/>
  </cols>
  <sheetData>
    <row r="1" spans="1:18" ht="27" customHeight="1" x14ac:dyDescent="0.25">
      <c r="A1" s="35" t="s">
        <v>24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3" spans="1:18" x14ac:dyDescent="0.25">
      <c r="A3" s="1"/>
      <c r="I3" s="10" t="s">
        <v>0</v>
      </c>
      <c r="J3" s="10"/>
      <c r="K3" s="10">
        <v>4</v>
      </c>
    </row>
    <row r="4" spans="1:18" ht="15.75" x14ac:dyDescent="0.25">
      <c r="A4" s="12"/>
      <c r="B4" s="13" t="s">
        <v>19</v>
      </c>
      <c r="C4" s="13" t="s">
        <v>20</v>
      </c>
      <c r="D4" s="13" t="s">
        <v>21</v>
      </c>
      <c r="E4" s="13" t="s">
        <v>22</v>
      </c>
      <c r="G4" t="s">
        <v>1</v>
      </c>
      <c r="K4" t="s">
        <v>2</v>
      </c>
      <c r="L4" t="s">
        <v>3</v>
      </c>
    </row>
    <row r="5" spans="1:18" ht="15.75" x14ac:dyDescent="0.25">
      <c r="A5" s="13" t="s">
        <v>19</v>
      </c>
      <c r="B5" s="14">
        <v>1</v>
      </c>
      <c r="C5" s="14">
        <v>2</v>
      </c>
      <c r="D5" s="14">
        <f>1/B7</f>
        <v>0.5</v>
      </c>
      <c r="E5" s="14">
        <v>5</v>
      </c>
      <c r="G5" s="10">
        <f>B5/B$9</f>
        <v>0.27027027027027023</v>
      </c>
      <c r="H5" s="10">
        <f>C5/C$9</f>
        <v>0.47058823529411764</v>
      </c>
      <c r="I5" s="10">
        <f>D5/D$9</f>
        <v>0.1764705882352941</v>
      </c>
      <c r="J5" s="10">
        <f>E5/E$9</f>
        <v>0.38461538461538464</v>
      </c>
      <c r="K5">
        <f>SUM(G5:J5)</f>
        <v>1.3019444784150667</v>
      </c>
      <c r="L5" s="25">
        <f>K5/K$9</f>
        <v>0.32548611960376667</v>
      </c>
      <c r="M5" s="16">
        <f>(B5*L$5+C5*L$6+D5*L$7+E5*L$8)</f>
        <v>1.3952702702702702</v>
      </c>
      <c r="N5" s="15">
        <f>M5/L5</f>
        <v>4.2867274093556258</v>
      </c>
    </row>
    <row r="6" spans="1:18" ht="15.75" x14ac:dyDescent="0.25">
      <c r="A6" s="13" t="s">
        <v>20</v>
      </c>
      <c r="B6" s="14">
        <f>1/C5</f>
        <v>0.5</v>
      </c>
      <c r="C6" s="14">
        <v>1</v>
      </c>
      <c r="D6" s="14">
        <v>1</v>
      </c>
      <c r="E6" s="14">
        <v>4</v>
      </c>
      <c r="G6" s="10">
        <f t="shared" ref="G6:G8" si="0">B6/B$9</f>
        <v>0.13513513513513511</v>
      </c>
      <c r="H6" s="10">
        <f t="shared" ref="H6:H8" si="1">C6/C$9</f>
        <v>0.23529411764705882</v>
      </c>
      <c r="I6" s="10">
        <f t="shared" ref="I6:I8" si="2">D6/D$9</f>
        <v>0.3529411764705882</v>
      </c>
      <c r="J6" s="10">
        <f t="shared" ref="J6:J8" si="3">E6/E$9</f>
        <v>0.30769230769230771</v>
      </c>
      <c r="K6">
        <f t="shared" ref="K6:K8" si="4">SUM(G6:J6)</f>
        <v>1.0310627369450898</v>
      </c>
      <c r="L6" s="25">
        <f t="shared" ref="L6:L8" si="5">K6/K$9</f>
        <v>0.25776568423627244</v>
      </c>
      <c r="M6" s="16">
        <f t="shared" ref="M6:M8" si="6">(B6*L$5+C6*L$6+D6*L$7+E6*L$8)</f>
        <v>1.0678427296074355</v>
      </c>
      <c r="N6" s="15">
        <f t="shared" ref="N6:N8" si="7">M6/L6</f>
        <v>4.1426877001541937</v>
      </c>
    </row>
    <row r="7" spans="1:18" ht="15.75" x14ac:dyDescent="0.25">
      <c r="A7" s="13" t="s">
        <v>21</v>
      </c>
      <c r="B7" s="14">
        <v>2</v>
      </c>
      <c r="C7" s="14">
        <f>1/D6</f>
        <v>1</v>
      </c>
      <c r="D7" s="14">
        <v>1</v>
      </c>
      <c r="E7" s="14">
        <v>3</v>
      </c>
      <c r="G7" s="10">
        <f t="shared" si="0"/>
        <v>0.54054054054054046</v>
      </c>
      <c r="H7" s="10">
        <f t="shared" si="1"/>
        <v>0.23529411764705882</v>
      </c>
      <c r="I7" s="10">
        <f t="shared" si="2"/>
        <v>0.3529411764705882</v>
      </c>
      <c r="J7" s="10">
        <f t="shared" si="3"/>
        <v>0.23076923076923078</v>
      </c>
      <c r="K7">
        <f t="shared" si="4"/>
        <v>1.3595450654274184</v>
      </c>
      <c r="L7" s="25">
        <f t="shared" si="5"/>
        <v>0.33988626635685459</v>
      </c>
      <c r="M7" s="16">
        <f t="shared" si="6"/>
        <v>1.4792099792099793</v>
      </c>
      <c r="N7" s="15">
        <f t="shared" si="7"/>
        <v>4.3520734010974182</v>
      </c>
    </row>
    <row r="8" spans="1:18" ht="15.75" x14ac:dyDescent="0.25">
      <c r="A8" s="13" t="s">
        <v>22</v>
      </c>
      <c r="B8" s="14">
        <f>1/E5</f>
        <v>0.2</v>
      </c>
      <c r="C8" s="14">
        <f>1/E6</f>
        <v>0.25</v>
      </c>
      <c r="D8" s="14">
        <f>1/E7</f>
        <v>0.33333333333333331</v>
      </c>
      <c r="E8" s="14">
        <v>1</v>
      </c>
      <c r="G8" s="10">
        <f t="shared" si="0"/>
        <v>5.4054054054054057E-2</v>
      </c>
      <c r="H8" s="10">
        <f t="shared" si="1"/>
        <v>5.8823529411764705E-2</v>
      </c>
      <c r="I8" s="10">
        <f t="shared" si="2"/>
        <v>0.1176470588235294</v>
      </c>
      <c r="J8" s="10">
        <f t="shared" si="3"/>
        <v>7.6923076923076927E-2</v>
      </c>
      <c r="K8">
        <f t="shared" si="4"/>
        <v>0.30744771921242509</v>
      </c>
      <c r="L8" s="25">
        <f t="shared" si="5"/>
        <v>7.6861929803106271E-2</v>
      </c>
      <c r="M8" s="16">
        <f t="shared" si="6"/>
        <v>0.31969599690187922</v>
      </c>
      <c r="N8" s="15">
        <f t="shared" si="7"/>
        <v>4.1593542826836378</v>
      </c>
    </row>
    <row r="9" spans="1:18" x14ac:dyDescent="0.25">
      <c r="A9" s="10"/>
      <c r="B9" s="11">
        <f>SUM(B5:B8)</f>
        <v>3.7</v>
      </c>
      <c r="C9" s="11">
        <f t="shared" ref="C9:E9" si="8">SUM(C5:C8)</f>
        <v>4.25</v>
      </c>
      <c r="D9" s="11">
        <f t="shared" si="8"/>
        <v>2.8333333333333335</v>
      </c>
      <c r="E9" s="11">
        <f t="shared" si="8"/>
        <v>13</v>
      </c>
      <c r="K9" s="10">
        <f>SUM(K5:K8)</f>
        <v>4</v>
      </c>
      <c r="L9" s="10">
        <f>SUM(L5:L8)</f>
        <v>1</v>
      </c>
      <c r="N9" s="15">
        <f>SUM(N5:N8)</f>
        <v>16.940842793290873</v>
      </c>
    </row>
    <row r="12" spans="1:18" x14ac:dyDescent="0.25">
      <c r="B12" t="s">
        <v>4</v>
      </c>
      <c r="D12" t="s">
        <v>5</v>
      </c>
      <c r="F12" t="s">
        <v>6</v>
      </c>
      <c r="G12" s="18" t="s">
        <v>7</v>
      </c>
      <c r="H12" t="s">
        <v>8</v>
      </c>
    </row>
    <row r="13" spans="1:18" x14ac:dyDescent="0.25">
      <c r="B13">
        <f>N9/K3</f>
        <v>4.2352106983227182</v>
      </c>
      <c r="F13">
        <f>(B13-K3)/(K3-1)</f>
        <v>7.840356610757275E-2</v>
      </c>
      <c r="G13" s="18">
        <f>HLOOKUP(K3,B16:F17,2)</f>
        <v>0.9</v>
      </c>
      <c r="H13" s="17">
        <f>F13/G13</f>
        <v>8.7115073452858613E-2</v>
      </c>
      <c r="I13" s="1"/>
      <c r="J13" s="1"/>
    </row>
    <row r="15" spans="1:18" ht="15.75" thickBot="1" x14ac:dyDescent="0.3"/>
    <row r="16" spans="1:18" x14ac:dyDescent="0.25">
      <c r="B16" s="2" t="s">
        <v>9</v>
      </c>
      <c r="C16" s="3">
        <v>1</v>
      </c>
      <c r="D16" s="3">
        <v>2</v>
      </c>
      <c r="E16" s="3">
        <v>3</v>
      </c>
      <c r="F16" s="3">
        <v>4</v>
      </c>
      <c r="G16" s="3">
        <v>5</v>
      </c>
      <c r="H16" s="3">
        <v>6</v>
      </c>
      <c r="I16" s="3">
        <v>7</v>
      </c>
      <c r="J16" s="3"/>
      <c r="K16" s="3">
        <v>8</v>
      </c>
      <c r="L16" s="3">
        <v>9</v>
      </c>
      <c r="M16" s="3">
        <v>10</v>
      </c>
      <c r="N16" s="3">
        <v>11</v>
      </c>
      <c r="O16" s="4">
        <v>12</v>
      </c>
      <c r="P16" s="4">
        <v>13</v>
      </c>
      <c r="Q16" s="4">
        <v>14</v>
      </c>
      <c r="R16" s="5">
        <v>15</v>
      </c>
    </row>
    <row r="17" spans="1:18" ht="15.75" thickBot="1" x14ac:dyDescent="0.3">
      <c r="B17" s="6" t="s">
        <v>7</v>
      </c>
      <c r="C17" s="7">
        <v>0</v>
      </c>
      <c r="D17" s="7">
        <v>0</v>
      </c>
      <c r="E17" s="7">
        <v>0.57999999999999996</v>
      </c>
      <c r="F17" s="7">
        <v>0.9</v>
      </c>
      <c r="G17" s="7">
        <v>1.1200000000000001</v>
      </c>
      <c r="H17" s="7">
        <v>1.24</v>
      </c>
      <c r="I17" s="7">
        <v>1.32</v>
      </c>
      <c r="J17" s="7"/>
      <c r="K17" s="7">
        <v>1.41</v>
      </c>
      <c r="L17" s="7">
        <v>1.45</v>
      </c>
      <c r="M17" s="7">
        <v>1.49</v>
      </c>
      <c r="N17" s="7">
        <v>1.51</v>
      </c>
      <c r="O17" s="7">
        <v>1.48</v>
      </c>
      <c r="P17" s="7">
        <v>1.56</v>
      </c>
      <c r="Q17" s="7">
        <v>1.57</v>
      </c>
      <c r="R17" s="8">
        <v>1.59</v>
      </c>
    </row>
    <row r="18" spans="1:18" x14ac:dyDescent="0.25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22" spans="1:18" x14ac:dyDescent="0.25">
      <c r="F22" t="s">
        <v>25</v>
      </c>
    </row>
    <row r="28" spans="1:18" ht="30.75" customHeight="1" x14ac:dyDescent="0.25">
      <c r="A28" s="35" t="s">
        <v>23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</row>
    <row r="30" spans="1:18" x14ac:dyDescent="0.25">
      <c r="A30" s="1"/>
      <c r="I30" s="10" t="s">
        <v>0</v>
      </c>
      <c r="J30" s="10"/>
      <c r="K30" s="10">
        <v>4</v>
      </c>
    </row>
    <row r="31" spans="1:18" ht="15.75" x14ac:dyDescent="0.25">
      <c r="A31" s="12"/>
      <c r="B31" s="13" t="s">
        <v>19</v>
      </c>
      <c r="C31" s="13" t="s">
        <v>20</v>
      </c>
      <c r="D31" s="13" t="s">
        <v>21</v>
      </c>
      <c r="E31" s="13" t="s">
        <v>22</v>
      </c>
      <c r="G31" t="s">
        <v>1</v>
      </c>
      <c r="K31" t="s">
        <v>2</v>
      </c>
      <c r="L31" t="s">
        <v>3</v>
      </c>
    </row>
    <row r="32" spans="1:18" ht="15.75" x14ac:dyDescent="0.25">
      <c r="A32" s="13" t="s">
        <v>19</v>
      </c>
      <c r="B32" s="14">
        <v>1</v>
      </c>
      <c r="C32" s="14">
        <v>2</v>
      </c>
      <c r="D32" s="14">
        <f>1/B34</f>
        <v>0.5</v>
      </c>
      <c r="E32" s="14">
        <f>1/3</f>
        <v>0.33333333333333331</v>
      </c>
      <c r="G32" s="10">
        <f>B32/B$36</f>
        <v>0.22222222222222221</v>
      </c>
      <c r="H32" s="10">
        <f>C32/C$36</f>
        <v>0.30769230769230771</v>
      </c>
      <c r="I32" s="10">
        <f>D32/D$36</f>
        <v>5.8823529411764705E-2</v>
      </c>
      <c r="J32" s="10">
        <f>E32/E$36</f>
        <v>0.19607843137254902</v>
      </c>
      <c r="K32">
        <f>SUM(G32:J32)</f>
        <v>0.78481649069884363</v>
      </c>
      <c r="L32" s="25">
        <f>K32/K$9</f>
        <v>0.19620412267471091</v>
      </c>
      <c r="M32" s="16">
        <f>(B32*L$32+C32*L$33+D32*L$34+E32*L$35)</f>
        <v>0.74495139936316401</v>
      </c>
      <c r="N32" s="15">
        <f>M32/L32</f>
        <v>3.7968182788810587</v>
      </c>
    </row>
    <row r="33" spans="1:18" ht="15.75" x14ac:dyDescent="0.25">
      <c r="A33" s="13" t="s">
        <v>20</v>
      </c>
      <c r="B33" s="14">
        <f>1/C32</f>
        <v>0.5</v>
      </c>
      <c r="C33" s="14">
        <v>1</v>
      </c>
      <c r="D33" s="14">
        <v>2</v>
      </c>
      <c r="E33" s="14">
        <f>1/6</f>
        <v>0.16666666666666666</v>
      </c>
      <c r="G33" s="10">
        <f t="shared" ref="G33:G35" si="9">B33/B$36</f>
        <v>0.1111111111111111</v>
      </c>
      <c r="H33" s="10">
        <f t="shared" ref="H33:H35" si="10">C33/C$36</f>
        <v>0.15384615384615385</v>
      </c>
      <c r="I33" s="10">
        <f t="shared" ref="I33:I35" si="11">D33/D$36</f>
        <v>0.23529411764705882</v>
      </c>
      <c r="J33" s="10">
        <f t="shared" ref="J33:J35" si="12">E33/E$36</f>
        <v>9.8039215686274508E-2</v>
      </c>
      <c r="K33">
        <f t="shared" ref="K33:K35" si="13">SUM(G33:J33)</f>
        <v>0.59829059829059827</v>
      </c>
      <c r="L33" s="25">
        <f t="shared" ref="L33:L35" si="14">K33/K$9</f>
        <v>0.14957264957264957</v>
      </c>
      <c r="M33" s="16">
        <f t="shared" ref="M33:M35" si="15">(B33*L$32+C33*L$33+D33*L$34+E33*L$35)</f>
        <v>0.70351516675046089</v>
      </c>
      <c r="N33" s="15">
        <f t="shared" ref="N33:N35" si="16">M33/L33</f>
        <v>4.7035014005602243</v>
      </c>
    </row>
    <row r="34" spans="1:18" ht="15.75" x14ac:dyDescent="0.25">
      <c r="A34" s="13" t="s">
        <v>21</v>
      </c>
      <c r="B34" s="14">
        <v>2</v>
      </c>
      <c r="C34" s="14">
        <f>1/D33</f>
        <v>0.5</v>
      </c>
      <c r="D34" s="14">
        <v>1</v>
      </c>
      <c r="E34" s="14">
        <f>1/D35</f>
        <v>0.2</v>
      </c>
      <c r="G34" s="10">
        <f t="shared" si="9"/>
        <v>0.44444444444444442</v>
      </c>
      <c r="H34" s="10">
        <f t="shared" si="10"/>
        <v>7.6923076923076927E-2</v>
      </c>
      <c r="I34" s="10">
        <f t="shared" si="11"/>
        <v>0.11764705882352941</v>
      </c>
      <c r="J34" s="10">
        <f t="shared" si="12"/>
        <v>0.11764705882352942</v>
      </c>
      <c r="K34">
        <f t="shared" si="13"/>
        <v>0.75666163901458017</v>
      </c>
      <c r="L34" s="25">
        <f t="shared" si="14"/>
        <v>0.18916540975364504</v>
      </c>
      <c r="M34" s="16">
        <f t="shared" si="15"/>
        <v>0.74937154348919055</v>
      </c>
      <c r="N34" s="15">
        <f t="shared" si="16"/>
        <v>3.9614617940199337</v>
      </c>
    </row>
    <row r="35" spans="1:18" ht="15.75" x14ac:dyDescent="0.25">
      <c r="A35" s="13" t="s">
        <v>22</v>
      </c>
      <c r="B35" s="14">
        <v>1</v>
      </c>
      <c r="C35" s="14">
        <v>3</v>
      </c>
      <c r="D35" s="14">
        <v>5</v>
      </c>
      <c r="E35" s="14">
        <v>1</v>
      </c>
      <c r="G35" s="10">
        <f t="shared" si="9"/>
        <v>0.22222222222222221</v>
      </c>
      <c r="H35" s="10">
        <f t="shared" si="10"/>
        <v>0.46153846153846156</v>
      </c>
      <c r="I35" s="10">
        <f t="shared" si="11"/>
        <v>0.58823529411764708</v>
      </c>
      <c r="J35" s="10">
        <f t="shared" si="12"/>
        <v>0.58823529411764708</v>
      </c>
      <c r="K35">
        <f t="shared" si="13"/>
        <v>1.8602312719959779</v>
      </c>
      <c r="L35" s="25">
        <f t="shared" si="14"/>
        <v>0.46505781799899448</v>
      </c>
      <c r="M35" s="16">
        <f t="shared" si="15"/>
        <v>2.0558069381598791</v>
      </c>
      <c r="N35" s="15">
        <f t="shared" si="16"/>
        <v>4.4205405405405402</v>
      </c>
    </row>
    <row r="36" spans="1:18" x14ac:dyDescent="0.25">
      <c r="A36" s="10"/>
      <c r="B36" s="11">
        <f>SUM(B32:B35)</f>
        <v>4.5</v>
      </c>
      <c r="C36" s="11">
        <f t="shared" ref="C36" si="17">SUM(C32:C35)</f>
        <v>6.5</v>
      </c>
      <c r="D36" s="11">
        <f t="shared" ref="D36" si="18">SUM(D32:D35)</f>
        <v>8.5</v>
      </c>
      <c r="E36" s="11">
        <f t="shared" ref="E36" si="19">SUM(E32:E35)</f>
        <v>1.7</v>
      </c>
      <c r="K36" s="10">
        <f>SUM(K32:K35)</f>
        <v>4</v>
      </c>
      <c r="L36" s="10">
        <f>SUM(L32:L35)</f>
        <v>1</v>
      </c>
      <c r="N36" s="15">
        <f>SUM(N32:N35)</f>
        <v>16.882322014001758</v>
      </c>
    </row>
    <row r="39" spans="1:18" x14ac:dyDescent="0.25">
      <c r="B39" t="s">
        <v>4</v>
      </c>
      <c r="D39" t="s">
        <v>5</v>
      </c>
      <c r="F39" t="s">
        <v>6</v>
      </c>
      <c r="G39" s="18" t="s">
        <v>7</v>
      </c>
      <c r="H39" t="s">
        <v>8</v>
      </c>
    </row>
    <row r="40" spans="1:18" x14ac:dyDescent="0.25">
      <c r="B40">
        <f>N36/K30</f>
        <v>4.2205805035004396</v>
      </c>
      <c r="F40">
        <f>(B40-K30)/(K30-1)</f>
        <v>7.3526834500146521E-2</v>
      </c>
      <c r="G40" s="18">
        <f>HLOOKUP(K30,B43:F44,2)</f>
        <v>0.9</v>
      </c>
      <c r="H40" s="17">
        <f>F40/G40</f>
        <v>8.1696482777940574E-2</v>
      </c>
      <c r="I40" s="1"/>
      <c r="J40" s="1"/>
    </row>
    <row r="42" spans="1:18" ht="15.75" thickBot="1" x14ac:dyDescent="0.3"/>
    <row r="43" spans="1:18" x14ac:dyDescent="0.25">
      <c r="B43" s="2" t="s">
        <v>9</v>
      </c>
      <c r="C43" s="3">
        <v>1</v>
      </c>
      <c r="D43" s="3">
        <v>2</v>
      </c>
      <c r="E43" s="3">
        <v>3</v>
      </c>
      <c r="F43" s="3">
        <v>4</v>
      </c>
      <c r="G43" s="3">
        <v>5</v>
      </c>
      <c r="H43" s="3">
        <v>6</v>
      </c>
      <c r="I43" s="3">
        <v>7</v>
      </c>
      <c r="J43" s="3"/>
      <c r="K43" s="3">
        <v>8</v>
      </c>
      <c r="L43" s="3">
        <v>9</v>
      </c>
      <c r="M43" s="3">
        <v>10</v>
      </c>
      <c r="N43" s="3">
        <v>11</v>
      </c>
      <c r="O43" s="4">
        <v>12</v>
      </c>
      <c r="P43" s="4">
        <v>13</v>
      </c>
      <c r="Q43" s="4">
        <v>14</v>
      </c>
      <c r="R43" s="5">
        <v>15</v>
      </c>
    </row>
    <row r="44" spans="1:18" ht="15.75" thickBot="1" x14ac:dyDescent="0.3">
      <c r="B44" s="6" t="s">
        <v>7</v>
      </c>
      <c r="C44" s="7">
        <v>0</v>
      </c>
      <c r="D44" s="7">
        <v>0</v>
      </c>
      <c r="E44" s="7">
        <v>0.57999999999999996</v>
      </c>
      <c r="F44" s="7">
        <v>0.9</v>
      </c>
      <c r="G44" s="7">
        <v>1.1200000000000001</v>
      </c>
      <c r="H44" s="7">
        <v>1.24</v>
      </c>
      <c r="I44" s="7">
        <v>1.32</v>
      </c>
      <c r="J44" s="7"/>
      <c r="K44" s="7">
        <v>1.41</v>
      </c>
      <c r="L44" s="7">
        <v>1.45</v>
      </c>
      <c r="M44" s="7">
        <v>1.49</v>
      </c>
      <c r="N44" s="7">
        <v>1.51</v>
      </c>
      <c r="O44" s="7">
        <v>1.48</v>
      </c>
      <c r="P44" s="7">
        <v>1.56</v>
      </c>
      <c r="Q44" s="7">
        <v>1.57</v>
      </c>
      <c r="R44" s="8">
        <v>1.59</v>
      </c>
    </row>
    <row r="45" spans="1:18" x14ac:dyDescent="0.25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52" spans="1:18" ht="37.5" customHeight="1" x14ac:dyDescent="0.25">
      <c r="A52" s="35" t="s">
        <v>26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</row>
    <row r="54" spans="1:18" x14ac:dyDescent="0.25">
      <c r="A54" s="1"/>
      <c r="I54" s="10" t="s">
        <v>0</v>
      </c>
      <c r="J54" s="10"/>
      <c r="K54" s="10">
        <v>4</v>
      </c>
    </row>
    <row r="55" spans="1:18" ht="15.75" x14ac:dyDescent="0.25">
      <c r="A55" s="12"/>
      <c r="B55" s="13" t="s">
        <v>19</v>
      </c>
      <c r="C55" s="13" t="s">
        <v>20</v>
      </c>
      <c r="D55" s="13" t="s">
        <v>21</v>
      </c>
      <c r="E55" s="13" t="s">
        <v>22</v>
      </c>
      <c r="G55" t="s">
        <v>1</v>
      </c>
      <c r="K55" t="s">
        <v>2</v>
      </c>
      <c r="L55" t="s">
        <v>3</v>
      </c>
    </row>
    <row r="56" spans="1:18" ht="15.75" x14ac:dyDescent="0.25">
      <c r="A56" s="13" t="s">
        <v>19</v>
      </c>
      <c r="B56" s="14">
        <v>1</v>
      </c>
      <c r="C56" s="14">
        <f>1/B57</f>
        <v>0.33333333333333331</v>
      </c>
      <c r="D56" s="14">
        <v>3</v>
      </c>
      <c r="E56" s="14">
        <v>4</v>
      </c>
      <c r="G56" s="10">
        <f>B56/B$60</f>
        <v>0.2181818181818182</v>
      </c>
      <c r="H56" s="10">
        <f>C56/C$60</f>
        <v>0.16393442622950818</v>
      </c>
      <c r="I56" s="10">
        <f>D56/D$60</f>
        <v>0.46153846153846156</v>
      </c>
      <c r="J56" s="10">
        <f>E56/E$60</f>
        <v>0.33333333333333331</v>
      </c>
      <c r="K56">
        <f>SUM(G56:J56)</f>
        <v>1.1769880392831213</v>
      </c>
      <c r="L56" s="25">
        <f>K56/K$60</f>
        <v>0.29424700982078034</v>
      </c>
      <c r="M56" s="16">
        <f>(B56*L$56+C56*L$57+D56*L$58+E56*L$59)</f>
        <v>1.2426581387646962</v>
      </c>
      <c r="N56" s="15">
        <f>M56/L56</f>
        <v>4.2231801761437548</v>
      </c>
    </row>
    <row r="57" spans="1:18" ht="15.75" x14ac:dyDescent="0.25">
      <c r="A57" s="13" t="s">
        <v>20</v>
      </c>
      <c r="B57" s="14">
        <v>3</v>
      </c>
      <c r="C57" s="14">
        <v>1</v>
      </c>
      <c r="D57" s="14">
        <v>2</v>
      </c>
      <c r="E57" s="14">
        <v>5</v>
      </c>
      <c r="G57" s="10">
        <f t="shared" ref="G57:G59" si="20">B57/B$60</f>
        <v>0.65454545454545454</v>
      </c>
      <c r="H57" s="10">
        <f t="shared" ref="H57:H59" si="21">C57/C$60</f>
        <v>0.49180327868852464</v>
      </c>
      <c r="I57" s="10">
        <f t="shared" ref="I57:I59" si="22">D57/D$60</f>
        <v>0.30769230769230771</v>
      </c>
      <c r="J57" s="10">
        <f t="shared" ref="J57:J59" si="23">E57/E$60</f>
        <v>0.41666666666666669</v>
      </c>
      <c r="K57">
        <f t="shared" ref="K57:K59" si="24">SUM(G57:J57)</f>
        <v>1.8707077075929537</v>
      </c>
      <c r="L57" s="25">
        <f t="shared" ref="L57:L59" si="25">K57/K$60</f>
        <v>0.46767692689823842</v>
      </c>
      <c r="M57" s="16">
        <f t="shared" ref="M57:M59" si="26">(B57*L$56+C57*L$57+D57*L$58+E57*L$59)</f>
        <v>2.0614419733272191</v>
      </c>
      <c r="N57" s="15">
        <f t="shared" ref="N57:N59" si="27">M57/L57</f>
        <v>4.4078333883163046</v>
      </c>
    </row>
    <row r="58" spans="1:18" ht="15.75" x14ac:dyDescent="0.25">
      <c r="A58" s="13" t="s">
        <v>21</v>
      </c>
      <c r="B58" s="14">
        <f>1/D56</f>
        <v>0.33333333333333331</v>
      </c>
      <c r="C58" s="14">
        <f>1/D57</f>
        <v>0.5</v>
      </c>
      <c r="D58" s="14">
        <v>1</v>
      </c>
      <c r="E58" s="14">
        <v>2</v>
      </c>
      <c r="G58" s="10">
        <f t="shared" si="20"/>
        <v>7.2727272727272724E-2</v>
      </c>
      <c r="H58" s="10">
        <f t="shared" si="21"/>
        <v>0.24590163934426232</v>
      </c>
      <c r="I58" s="10">
        <f t="shared" si="22"/>
        <v>0.15384615384615385</v>
      </c>
      <c r="J58" s="10">
        <f t="shared" si="23"/>
        <v>0.16666666666666666</v>
      </c>
      <c r="K58">
        <f t="shared" si="24"/>
        <v>0.63914173258435558</v>
      </c>
      <c r="L58" s="25">
        <f t="shared" si="25"/>
        <v>0.1597854331460889</v>
      </c>
      <c r="M58" s="16">
        <f t="shared" si="26"/>
        <v>0.64828749347191972</v>
      </c>
      <c r="N58" s="15">
        <f t="shared" si="27"/>
        <v>4.0572377638404769</v>
      </c>
    </row>
    <row r="59" spans="1:18" ht="15.75" x14ac:dyDescent="0.25">
      <c r="A59" s="13" t="s">
        <v>22</v>
      </c>
      <c r="B59" s="14">
        <f>1/E56</f>
        <v>0.25</v>
      </c>
      <c r="C59" s="14">
        <f>1/E57</f>
        <v>0.2</v>
      </c>
      <c r="D59" s="14">
        <f>1/E58</f>
        <v>0.5</v>
      </c>
      <c r="E59" s="14">
        <v>1</v>
      </c>
      <c r="G59" s="10">
        <f t="shared" si="20"/>
        <v>5.454545454545455E-2</v>
      </c>
      <c r="H59" s="10">
        <f t="shared" si="21"/>
        <v>9.836065573770493E-2</v>
      </c>
      <c r="I59" s="10">
        <f t="shared" si="22"/>
        <v>7.6923076923076927E-2</v>
      </c>
      <c r="J59" s="10">
        <f t="shared" si="23"/>
        <v>8.3333333333333329E-2</v>
      </c>
      <c r="K59">
        <f t="shared" si="24"/>
        <v>0.31316252053956972</v>
      </c>
      <c r="L59" s="25">
        <f t="shared" si="25"/>
        <v>7.8290630134892431E-2</v>
      </c>
      <c r="M59" s="16">
        <f t="shared" si="26"/>
        <v>0.32528048454277964</v>
      </c>
      <c r="N59" s="15">
        <f t="shared" si="27"/>
        <v>4.1547817916694632</v>
      </c>
    </row>
    <row r="60" spans="1:18" x14ac:dyDescent="0.25">
      <c r="A60" s="10"/>
      <c r="B60" s="11">
        <f>SUM(B56:B59)</f>
        <v>4.583333333333333</v>
      </c>
      <c r="C60" s="11">
        <f t="shared" ref="C60" si="28">SUM(C56:C59)</f>
        <v>2.0333333333333332</v>
      </c>
      <c r="D60" s="11">
        <f t="shared" ref="D60" si="29">SUM(D56:D59)</f>
        <v>6.5</v>
      </c>
      <c r="E60" s="11">
        <f t="shared" ref="E60" si="30">SUM(E56:E59)</f>
        <v>12</v>
      </c>
      <c r="K60" s="10">
        <f>SUM(K56:K59)</f>
        <v>4</v>
      </c>
      <c r="L60" s="10">
        <f>SUM(L56:L59)</f>
        <v>1</v>
      </c>
      <c r="N60" s="15">
        <f>SUM(N56:N59)</f>
        <v>16.843033119969999</v>
      </c>
    </row>
    <row r="63" spans="1:18" x14ac:dyDescent="0.25">
      <c r="B63" t="s">
        <v>4</v>
      </c>
      <c r="D63" t="s">
        <v>5</v>
      </c>
      <c r="F63" t="s">
        <v>6</v>
      </c>
      <c r="G63" s="18" t="s">
        <v>7</v>
      </c>
      <c r="H63" t="s">
        <v>8</v>
      </c>
    </row>
    <row r="64" spans="1:18" x14ac:dyDescent="0.25">
      <c r="B64">
        <f>N60/K54</f>
        <v>4.2107582799924996</v>
      </c>
      <c r="F64">
        <f>(B64-K54)/(K54-1)</f>
        <v>7.0252759997499872E-2</v>
      </c>
      <c r="G64" s="18">
        <f>HLOOKUP(K54,B67:F68,2)</f>
        <v>0.9</v>
      </c>
      <c r="H64" s="17">
        <f>F64/G64</f>
        <v>7.8058622219444304E-2</v>
      </c>
      <c r="I64" s="1"/>
      <c r="J64" s="1"/>
    </row>
    <row r="66" spans="1:18" ht="15.75" thickBot="1" x14ac:dyDescent="0.3"/>
    <row r="67" spans="1:18" x14ac:dyDescent="0.25">
      <c r="B67" s="2" t="s">
        <v>9</v>
      </c>
      <c r="C67" s="3">
        <v>1</v>
      </c>
      <c r="D67" s="3">
        <v>2</v>
      </c>
      <c r="E67" s="3">
        <v>3</v>
      </c>
      <c r="F67" s="3">
        <v>4</v>
      </c>
      <c r="G67" s="3">
        <v>5</v>
      </c>
      <c r="H67" s="3">
        <v>6</v>
      </c>
      <c r="I67" s="3">
        <v>7</v>
      </c>
      <c r="J67" s="3"/>
      <c r="K67" s="3">
        <v>8</v>
      </c>
      <c r="L67" s="3">
        <v>9</v>
      </c>
      <c r="M67" s="3">
        <v>10</v>
      </c>
      <c r="N67" s="3">
        <v>11</v>
      </c>
      <c r="O67" s="4">
        <v>12</v>
      </c>
      <c r="P67" s="4">
        <v>13</v>
      </c>
      <c r="Q67" s="4">
        <v>14</v>
      </c>
      <c r="R67" s="5">
        <v>15</v>
      </c>
    </row>
    <row r="68" spans="1:18" ht="15.75" thickBot="1" x14ac:dyDescent="0.3">
      <c r="B68" s="6" t="s">
        <v>7</v>
      </c>
      <c r="C68" s="7">
        <v>0</v>
      </c>
      <c r="D68" s="7">
        <v>0</v>
      </c>
      <c r="E68" s="7">
        <v>0.57999999999999996</v>
      </c>
      <c r="F68" s="7">
        <v>0.9</v>
      </c>
      <c r="G68" s="7">
        <v>1.1200000000000001</v>
      </c>
      <c r="H68" s="7">
        <v>1.24</v>
      </c>
      <c r="I68" s="7">
        <v>1.32</v>
      </c>
      <c r="J68" s="7"/>
      <c r="K68" s="7">
        <v>1.41</v>
      </c>
      <c r="L68" s="7">
        <v>1.45</v>
      </c>
      <c r="M68" s="7">
        <v>1.49</v>
      </c>
      <c r="N68" s="7">
        <v>1.51</v>
      </c>
      <c r="O68" s="7">
        <v>1.48</v>
      </c>
      <c r="P68" s="7">
        <v>1.56</v>
      </c>
      <c r="Q68" s="7">
        <v>1.57</v>
      </c>
      <c r="R68" s="8">
        <v>1.59</v>
      </c>
    </row>
    <row r="69" spans="1:18" x14ac:dyDescent="0.25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</row>
    <row r="77" spans="1:18" ht="34.5" customHeight="1" x14ac:dyDescent="0.25">
      <c r="A77" s="35" t="s">
        <v>27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</row>
    <row r="79" spans="1:18" x14ac:dyDescent="0.25">
      <c r="A79" s="1"/>
      <c r="I79" s="10" t="s">
        <v>0</v>
      </c>
      <c r="J79" s="10"/>
      <c r="K79" s="10">
        <v>4</v>
      </c>
    </row>
    <row r="80" spans="1:18" ht="15.75" x14ac:dyDescent="0.25">
      <c r="A80" s="12"/>
      <c r="B80" s="13" t="s">
        <v>19</v>
      </c>
      <c r="C80" s="13" t="s">
        <v>20</v>
      </c>
      <c r="D80" s="13" t="s">
        <v>21</v>
      </c>
      <c r="E80" s="13" t="s">
        <v>22</v>
      </c>
      <c r="G80" t="s">
        <v>1</v>
      </c>
      <c r="K80" t="s">
        <v>2</v>
      </c>
      <c r="L80" t="s">
        <v>3</v>
      </c>
    </row>
    <row r="81" spans="1:18" ht="15.75" x14ac:dyDescent="0.25">
      <c r="A81" s="13" t="s">
        <v>19</v>
      </c>
      <c r="B81" s="14">
        <v>1</v>
      </c>
      <c r="C81" s="14">
        <v>4</v>
      </c>
      <c r="D81" s="14">
        <v>3</v>
      </c>
      <c r="E81" s="14">
        <v>7</v>
      </c>
      <c r="G81" s="10">
        <f t="shared" ref="G81:J84" si="31">B81/B$85</f>
        <v>0.57931034482758625</v>
      </c>
      <c r="H81" s="10">
        <f t="shared" si="31"/>
        <v>0.55172413793103448</v>
      </c>
      <c r="I81" s="10">
        <f t="shared" si="31"/>
        <v>0.63829787234042545</v>
      </c>
      <c r="J81" s="10">
        <f t="shared" si="31"/>
        <v>0.41176470588235292</v>
      </c>
      <c r="K81">
        <f>SUM(G81:J81)</f>
        <v>2.1810970609813989</v>
      </c>
      <c r="L81" s="25">
        <f>K81/K$85</f>
        <v>0.54527426524534983</v>
      </c>
      <c r="M81" s="16">
        <f>(B81*L$81+C81*L$82+D81*L$83+E81*L$84)</f>
        <v>2.2841784989858014</v>
      </c>
      <c r="N81" s="15">
        <f>M81/L81</f>
        <v>4.1890451183461224</v>
      </c>
    </row>
    <row r="82" spans="1:18" ht="15.75" x14ac:dyDescent="0.25">
      <c r="A82" s="13" t="s">
        <v>20</v>
      </c>
      <c r="B82" s="14">
        <f>1/C81</f>
        <v>0.25</v>
      </c>
      <c r="C82" s="14">
        <v>1</v>
      </c>
      <c r="D82" s="14">
        <f>1/C83</f>
        <v>0.5</v>
      </c>
      <c r="E82" s="14">
        <v>4</v>
      </c>
      <c r="G82" s="10">
        <f t="shared" si="31"/>
        <v>0.14482758620689656</v>
      </c>
      <c r="H82" s="10">
        <f t="shared" si="31"/>
        <v>0.13793103448275862</v>
      </c>
      <c r="I82" s="10">
        <f t="shared" si="31"/>
        <v>0.10638297872340426</v>
      </c>
      <c r="J82" s="10">
        <f t="shared" si="31"/>
        <v>0.23529411764705882</v>
      </c>
      <c r="K82">
        <f t="shared" ref="K82:K84" si="32">SUM(G82:J82)</f>
        <v>0.62443571706011824</v>
      </c>
      <c r="L82" s="25">
        <f>K82/K$85</f>
        <v>0.15610892926502959</v>
      </c>
      <c r="M82" s="16">
        <f>(B82*L$81+C82*L$82+D82*L$83+E82*L$84)</f>
        <v>0.63302673600621473</v>
      </c>
      <c r="N82" s="15">
        <f t="shared" ref="N82:N84" si="33">M82/L82</f>
        <v>4.055032207232113</v>
      </c>
    </row>
    <row r="83" spans="1:18" ht="15.75" x14ac:dyDescent="0.25">
      <c r="A83" s="13" t="s">
        <v>21</v>
      </c>
      <c r="B83" s="14">
        <f>1/D81</f>
        <v>0.33333333333333331</v>
      </c>
      <c r="C83" s="14">
        <v>2</v>
      </c>
      <c r="D83" s="14">
        <v>1</v>
      </c>
      <c r="E83" s="14">
        <v>5</v>
      </c>
      <c r="G83" s="10">
        <f t="shared" si="31"/>
        <v>0.19310344827586207</v>
      </c>
      <c r="H83" s="10">
        <f t="shared" si="31"/>
        <v>0.27586206896551724</v>
      </c>
      <c r="I83" s="10">
        <f t="shared" si="31"/>
        <v>0.21276595744680851</v>
      </c>
      <c r="J83" s="10">
        <f t="shared" si="31"/>
        <v>0.29411764705882354</v>
      </c>
      <c r="K83">
        <f t="shared" si="32"/>
        <v>0.97584912174701133</v>
      </c>
      <c r="L83" s="25">
        <f>K83/K$85</f>
        <v>0.24396228043675286</v>
      </c>
      <c r="M83" s="16">
        <f>(B83*L$81+C83*L$82+D83*L$83+E83*L$84)</f>
        <v>1.0112108526462675</v>
      </c>
      <c r="N83" s="15">
        <f t="shared" si="33"/>
        <v>4.1449475338398623</v>
      </c>
    </row>
    <row r="84" spans="1:18" ht="15.75" x14ac:dyDescent="0.25">
      <c r="A84" s="13" t="s">
        <v>22</v>
      </c>
      <c r="B84" s="14">
        <f>1/E81</f>
        <v>0.14285714285714285</v>
      </c>
      <c r="C84" s="14">
        <f>1/E82</f>
        <v>0.25</v>
      </c>
      <c r="D84" s="14">
        <f>1/E83</f>
        <v>0.2</v>
      </c>
      <c r="E84" s="14">
        <v>1</v>
      </c>
      <c r="G84" s="10">
        <f t="shared" si="31"/>
        <v>8.2758620689655171E-2</v>
      </c>
      <c r="H84" s="10">
        <f t="shared" si="31"/>
        <v>3.4482758620689655E-2</v>
      </c>
      <c r="I84" s="10">
        <f t="shared" si="31"/>
        <v>4.2553191489361701E-2</v>
      </c>
      <c r="J84" s="10">
        <f t="shared" si="31"/>
        <v>5.8823529411764705E-2</v>
      </c>
      <c r="K84">
        <f t="shared" si="32"/>
        <v>0.21861810021147121</v>
      </c>
      <c r="L84" s="25">
        <f>K84/K$85</f>
        <v>5.465452505286781E-2</v>
      </c>
      <c r="M84" s="16">
        <f>(B84*L$81+C84*L$82+D84*L$83+E84*L$84)</f>
        <v>0.22037053706295431</v>
      </c>
      <c r="N84" s="15">
        <f t="shared" si="33"/>
        <v>4.032063893150438</v>
      </c>
    </row>
    <row r="85" spans="1:18" x14ac:dyDescent="0.25">
      <c r="A85" s="10"/>
      <c r="B85" s="11">
        <f>SUM(B81:B84)</f>
        <v>1.7261904761904761</v>
      </c>
      <c r="C85" s="11">
        <f t="shared" ref="C85" si="34">SUM(C81:C84)</f>
        <v>7.25</v>
      </c>
      <c r="D85" s="11">
        <f t="shared" ref="D85" si="35">SUM(D81:D84)</f>
        <v>4.7</v>
      </c>
      <c r="E85" s="11">
        <f t="shared" ref="E85" si="36">SUM(E81:E84)</f>
        <v>17</v>
      </c>
      <c r="K85" s="10">
        <f>SUM(K81:K84)</f>
        <v>3.9999999999999996</v>
      </c>
      <c r="L85" s="10">
        <f>SUM(L81:L84)</f>
        <v>1</v>
      </c>
      <c r="N85" s="15">
        <f>SUM(N81:N84)</f>
        <v>16.421088752568537</v>
      </c>
    </row>
    <row r="88" spans="1:18" x14ac:dyDescent="0.25">
      <c r="B88" t="s">
        <v>4</v>
      </c>
      <c r="D88" t="s">
        <v>5</v>
      </c>
      <c r="F88" t="s">
        <v>6</v>
      </c>
      <c r="G88" s="18" t="s">
        <v>7</v>
      </c>
      <c r="H88" t="s">
        <v>8</v>
      </c>
    </row>
    <row r="89" spans="1:18" x14ac:dyDescent="0.25">
      <c r="B89">
        <f>N85/K79</f>
        <v>4.1052721881421341</v>
      </c>
      <c r="F89">
        <f>(B89-K79)/(K79-1)</f>
        <v>3.5090729380711373E-2</v>
      </c>
      <c r="G89" s="18">
        <f>HLOOKUP(K79,B92:F93,2)</f>
        <v>0.9</v>
      </c>
      <c r="H89" s="17">
        <f>F89/G89</f>
        <v>3.8989699311901528E-2</v>
      </c>
      <c r="I89" s="1"/>
      <c r="J89" s="1"/>
    </row>
    <row r="91" spans="1:18" ht="15.75" thickBot="1" x14ac:dyDescent="0.3"/>
    <row r="92" spans="1:18" x14ac:dyDescent="0.25">
      <c r="B92" s="2" t="s">
        <v>9</v>
      </c>
      <c r="C92" s="3">
        <v>1</v>
      </c>
      <c r="D92" s="3">
        <v>2</v>
      </c>
      <c r="E92" s="3">
        <v>3</v>
      </c>
      <c r="F92" s="3">
        <v>4</v>
      </c>
      <c r="G92" s="3">
        <v>5</v>
      </c>
      <c r="H92" s="3">
        <v>6</v>
      </c>
      <c r="I92" s="3">
        <v>7</v>
      </c>
      <c r="J92" s="3"/>
      <c r="K92" s="3">
        <v>8</v>
      </c>
      <c r="L92" s="3">
        <v>9</v>
      </c>
      <c r="M92" s="3">
        <v>10</v>
      </c>
      <c r="N92" s="3">
        <v>11</v>
      </c>
      <c r="O92" s="4">
        <v>12</v>
      </c>
      <c r="P92" s="4">
        <v>13</v>
      </c>
      <c r="Q92" s="4">
        <v>14</v>
      </c>
      <c r="R92" s="5">
        <v>15</v>
      </c>
    </row>
    <row r="93" spans="1:18" ht="15.75" thickBot="1" x14ac:dyDescent="0.3">
      <c r="B93" s="6" t="s">
        <v>7</v>
      </c>
      <c r="C93" s="7">
        <v>0</v>
      </c>
      <c r="D93" s="7">
        <v>0</v>
      </c>
      <c r="E93" s="7">
        <v>0.57999999999999996</v>
      </c>
      <c r="F93" s="7">
        <v>0.9</v>
      </c>
      <c r="G93" s="7">
        <v>1.1200000000000001</v>
      </c>
      <c r="H93" s="7">
        <v>1.24</v>
      </c>
      <c r="I93" s="7">
        <v>1.32</v>
      </c>
      <c r="J93" s="7"/>
      <c r="K93" s="7">
        <v>1.41</v>
      </c>
      <c r="L93" s="7">
        <v>1.45</v>
      </c>
      <c r="M93" s="7">
        <v>1.49</v>
      </c>
      <c r="N93" s="7">
        <v>1.51</v>
      </c>
      <c r="O93" s="7">
        <v>1.48</v>
      </c>
      <c r="P93" s="7">
        <v>1.56</v>
      </c>
      <c r="Q93" s="7">
        <v>1.57</v>
      </c>
      <c r="R93" s="8">
        <v>1.59</v>
      </c>
    </row>
    <row r="94" spans="1:18" x14ac:dyDescent="0.25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</row>
    <row r="103" spans="1:18" ht="40.5" customHeight="1" x14ac:dyDescent="0.25">
      <c r="A103" s="35" t="s">
        <v>28</v>
      </c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</row>
    <row r="105" spans="1:18" x14ac:dyDescent="0.25">
      <c r="A105" s="1"/>
      <c r="I105" s="10" t="s">
        <v>0</v>
      </c>
      <c r="J105" s="10"/>
      <c r="K105" s="10">
        <v>4</v>
      </c>
    </row>
    <row r="106" spans="1:18" ht="15.75" x14ac:dyDescent="0.25">
      <c r="A106" s="12"/>
      <c r="B106" s="13" t="s">
        <v>19</v>
      </c>
      <c r="C106" s="13" t="s">
        <v>20</v>
      </c>
      <c r="D106" s="13" t="s">
        <v>21</v>
      </c>
      <c r="E106" s="13" t="s">
        <v>22</v>
      </c>
      <c r="G106" t="s">
        <v>1</v>
      </c>
      <c r="K106" t="s">
        <v>2</v>
      </c>
      <c r="L106" t="s">
        <v>3</v>
      </c>
    </row>
    <row r="107" spans="1:18" ht="17.25" customHeight="1" x14ac:dyDescent="0.25">
      <c r="A107" s="13" t="s">
        <v>19</v>
      </c>
      <c r="B107" s="14">
        <v>1</v>
      </c>
      <c r="C107" s="14">
        <v>3</v>
      </c>
      <c r="D107" s="14">
        <f>1/B109</f>
        <v>0.2</v>
      </c>
      <c r="E107" s="14">
        <v>1</v>
      </c>
      <c r="G107" s="10">
        <f>B107/B$111</f>
        <v>0.13636363636363638</v>
      </c>
      <c r="H107" s="10">
        <f>C107/C$111</f>
        <v>0.21428571428571427</v>
      </c>
      <c r="I107" s="10">
        <f>D107/D$111</f>
        <v>0.12556053811659193</v>
      </c>
      <c r="J107" s="10">
        <f>E107/E$111</f>
        <v>0.15789473684210528</v>
      </c>
      <c r="K107">
        <f>SUM(G107:J107)</f>
        <v>0.63410462560804792</v>
      </c>
      <c r="L107" s="25">
        <f>K107/K$111</f>
        <v>0.15852615640201198</v>
      </c>
      <c r="M107" s="16">
        <f>(B107*L$107+C107*L$108+D107*L$109+E107*L$110)</f>
        <v>0.64136043328868442</v>
      </c>
      <c r="N107" s="15">
        <f>M107/L107</f>
        <v>4.0457704131943766</v>
      </c>
    </row>
    <row r="108" spans="1:18" ht="15.75" x14ac:dyDescent="0.25">
      <c r="A108" s="13" t="s">
        <v>20</v>
      </c>
      <c r="B108" s="14">
        <f>1/C107</f>
        <v>0.33333333333333331</v>
      </c>
      <c r="C108" s="14">
        <v>1</v>
      </c>
      <c r="D108" s="14">
        <f>1/C109</f>
        <v>0.14285714285714285</v>
      </c>
      <c r="E108" s="14">
        <f>1/C110</f>
        <v>0.33333333333333331</v>
      </c>
      <c r="G108" s="10">
        <f t="shared" ref="G108:G110" si="37">B108/B$111</f>
        <v>4.5454545454545456E-2</v>
      </c>
      <c r="H108" s="10">
        <f t="shared" ref="H108:H110" si="38">C108/C$111</f>
        <v>7.1428571428571425E-2</v>
      </c>
      <c r="I108" s="10">
        <f t="shared" ref="I108:I110" si="39">D108/D$111</f>
        <v>8.9686098654708515E-2</v>
      </c>
      <c r="J108" s="10">
        <f t="shared" ref="J108:J110" si="40">E108/E$111</f>
        <v>5.2631578947368418E-2</v>
      </c>
      <c r="K108">
        <f t="shared" ref="K108:K110" si="41">SUM(G108:J108)</f>
        <v>0.25920079448519384</v>
      </c>
      <c r="L108" s="25">
        <f t="shared" ref="L108:L110" si="42">K108/K$111</f>
        <v>6.480019862129846E-2</v>
      </c>
      <c r="M108" s="16">
        <f t="shared" ref="M108:M110" si="43">(B108*L$107+C108*L$108+D108*L$109+E108*L$110)</f>
        <v>0.26028585528231502</v>
      </c>
      <c r="N108" s="15">
        <f t="shared" ref="N108:N110" si="44">M108/L108</f>
        <v>4.016744714062721</v>
      </c>
    </row>
    <row r="109" spans="1:18" ht="15.75" x14ac:dyDescent="0.25">
      <c r="A109" s="13" t="s">
        <v>21</v>
      </c>
      <c r="B109" s="14">
        <v>5</v>
      </c>
      <c r="C109" s="14">
        <v>7</v>
      </c>
      <c r="D109" s="14">
        <v>1</v>
      </c>
      <c r="E109" s="14">
        <v>4</v>
      </c>
      <c r="G109" s="10">
        <f t="shared" si="37"/>
        <v>0.68181818181818188</v>
      </c>
      <c r="H109" s="10">
        <f t="shared" si="38"/>
        <v>0.5</v>
      </c>
      <c r="I109" s="10">
        <f t="shared" si="39"/>
        <v>0.62780269058295957</v>
      </c>
      <c r="J109" s="10">
        <f t="shared" si="40"/>
        <v>0.63157894736842113</v>
      </c>
      <c r="K109">
        <f t="shared" si="41"/>
        <v>2.4411998197695626</v>
      </c>
      <c r="L109" s="25">
        <f t="shared" si="42"/>
        <v>0.61029995494239064</v>
      </c>
      <c r="M109" s="16">
        <f t="shared" si="43"/>
        <v>2.5220268874387357</v>
      </c>
      <c r="N109" s="15">
        <f t="shared" si="44"/>
        <v>4.1324382658307792</v>
      </c>
    </row>
    <row r="110" spans="1:18" ht="15.75" x14ac:dyDescent="0.25">
      <c r="A110" s="13" t="s">
        <v>22</v>
      </c>
      <c r="B110" s="14">
        <f>1/E107</f>
        <v>1</v>
      </c>
      <c r="C110" s="14">
        <v>3</v>
      </c>
      <c r="D110" s="14">
        <f>1/E109</f>
        <v>0.25</v>
      </c>
      <c r="E110" s="14">
        <v>1</v>
      </c>
      <c r="G110" s="10">
        <f t="shared" si="37"/>
        <v>0.13636363636363638</v>
      </c>
      <c r="H110" s="10">
        <f t="shared" si="38"/>
        <v>0.21428571428571427</v>
      </c>
      <c r="I110" s="10">
        <f t="shared" si="39"/>
        <v>0.15695067264573989</v>
      </c>
      <c r="J110" s="10">
        <f t="shared" si="40"/>
        <v>0.15789473684210528</v>
      </c>
      <c r="K110">
        <f t="shared" si="41"/>
        <v>0.66549476013719588</v>
      </c>
      <c r="L110" s="25">
        <f t="shared" si="42"/>
        <v>0.16637369003429897</v>
      </c>
      <c r="M110" s="16">
        <f t="shared" si="43"/>
        <v>0.67187543103580394</v>
      </c>
      <c r="N110" s="15">
        <f t="shared" si="44"/>
        <v>4.0383514418493247</v>
      </c>
    </row>
    <row r="111" spans="1:18" x14ac:dyDescent="0.25">
      <c r="A111" s="10"/>
      <c r="B111" s="11">
        <f>SUM(B107:B110)</f>
        <v>7.333333333333333</v>
      </c>
      <c r="C111" s="11">
        <f t="shared" ref="C111" si="45">SUM(C107:C110)</f>
        <v>14</v>
      </c>
      <c r="D111" s="11">
        <f t="shared" ref="D111" si="46">SUM(D107:D110)</f>
        <v>1.592857142857143</v>
      </c>
      <c r="E111" s="11">
        <f t="shared" ref="E111" si="47">SUM(E107:E110)</f>
        <v>6.333333333333333</v>
      </c>
      <c r="K111" s="10">
        <f>SUM(K107:K110)</f>
        <v>4</v>
      </c>
      <c r="L111" s="10">
        <f>SUM(L107:L110)</f>
        <v>1</v>
      </c>
      <c r="N111" s="15">
        <f>SUM(N107:N110)</f>
        <v>16.233304834937201</v>
      </c>
    </row>
    <row r="114" spans="2:18" x14ac:dyDescent="0.25">
      <c r="B114" t="s">
        <v>4</v>
      </c>
      <c r="D114" t="s">
        <v>5</v>
      </c>
      <c r="F114" t="s">
        <v>6</v>
      </c>
      <c r="G114" s="18" t="s">
        <v>7</v>
      </c>
      <c r="H114" t="s">
        <v>8</v>
      </c>
    </row>
    <row r="115" spans="2:18" x14ac:dyDescent="0.25">
      <c r="B115">
        <f>N111/K105</f>
        <v>4.0583262087343002</v>
      </c>
      <c r="F115">
        <f>(B115-K105)/(K105-1)</f>
        <v>1.9442069578100057E-2</v>
      </c>
      <c r="G115" s="18">
        <f>HLOOKUP(K105,B118:F119,2)</f>
        <v>0.9</v>
      </c>
      <c r="H115" s="17">
        <f>F115/G115</f>
        <v>2.1602299531222283E-2</v>
      </c>
      <c r="I115" s="1"/>
      <c r="J115" s="1"/>
    </row>
    <row r="117" spans="2:18" ht="15.75" thickBot="1" x14ac:dyDescent="0.3"/>
    <row r="118" spans="2:18" x14ac:dyDescent="0.25">
      <c r="B118" s="2" t="s">
        <v>9</v>
      </c>
      <c r="C118" s="3">
        <v>1</v>
      </c>
      <c r="D118" s="3">
        <v>2</v>
      </c>
      <c r="E118" s="3">
        <v>3</v>
      </c>
      <c r="F118" s="3">
        <v>4</v>
      </c>
      <c r="G118" s="3">
        <v>5</v>
      </c>
      <c r="H118" s="3">
        <v>6</v>
      </c>
      <c r="I118" s="3">
        <v>7</v>
      </c>
      <c r="J118" s="3"/>
      <c r="K118" s="3">
        <v>8</v>
      </c>
      <c r="L118" s="3">
        <v>9</v>
      </c>
      <c r="M118" s="3">
        <v>10</v>
      </c>
      <c r="N118" s="3">
        <v>11</v>
      </c>
      <c r="O118" s="4">
        <v>12</v>
      </c>
      <c r="P118" s="4">
        <v>13</v>
      </c>
      <c r="Q118" s="4">
        <v>14</v>
      </c>
      <c r="R118" s="5">
        <v>15</v>
      </c>
    </row>
    <row r="119" spans="2:18" ht="15.75" thickBot="1" x14ac:dyDescent="0.3">
      <c r="B119" s="6" t="s">
        <v>7</v>
      </c>
      <c r="C119" s="7">
        <v>0</v>
      </c>
      <c r="D119" s="7">
        <v>0</v>
      </c>
      <c r="E119" s="7">
        <v>0.57999999999999996</v>
      </c>
      <c r="F119" s="7">
        <v>0.9</v>
      </c>
      <c r="G119" s="7">
        <v>1.1200000000000001</v>
      </c>
      <c r="H119" s="7">
        <v>1.24</v>
      </c>
      <c r="I119" s="7">
        <v>1.32</v>
      </c>
      <c r="J119" s="7"/>
      <c r="K119" s="7">
        <v>1.41</v>
      </c>
      <c r="L119" s="7">
        <v>1.45</v>
      </c>
      <c r="M119" s="7">
        <v>1.49</v>
      </c>
      <c r="N119" s="7">
        <v>1.51</v>
      </c>
      <c r="O119" s="7">
        <v>1.48</v>
      </c>
      <c r="P119" s="7">
        <v>1.56</v>
      </c>
      <c r="Q119" s="7">
        <v>1.57</v>
      </c>
      <c r="R119" s="8">
        <v>1.59</v>
      </c>
    </row>
    <row r="120" spans="2:18" x14ac:dyDescent="0.25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</row>
  </sheetData>
  <mergeCells count="5">
    <mergeCell ref="A103:R103"/>
    <mergeCell ref="A1:O1"/>
    <mergeCell ref="A28:O28"/>
    <mergeCell ref="A52:R52"/>
    <mergeCell ref="A77:R7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0"/>
  <sheetViews>
    <sheetView workbookViewId="0">
      <selection activeCell="B19" sqref="B19"/>
    </sheetView>
  </sheetViews>
  <sheetFormatPr defaultRowHeight="15" x14ac:dyDescent="0.25"/>
  <cols>
    <col min="2" max="2" width="20.85546875" bestFit="1" customWidth="1"/>
    <col min="3" max="3" width="12.85546875" bestFit="1" customWidth="1"/>
    <col min="4" max="4" width="17.85546875" bestFit="1" customWidth="1"/>
    <col min="5" max="5" width="13.7109375" bestFit="1" customWidth="1"/>
    <col min="6" max="6" width="12.5703125" bestFit="1" customWidth="1"/>
    <col min="7" max="7" width="20.85546875" bestFit="1" customWidth="1"/>
  </cols>
  <sheetData>
    <row r="1" spans="2:7" ht="15.75" x14ac:dyDescent="0.25">
      <c r="B1" s="21" t="s">
        <v>11</v>
      </c>
      <c r="C1" s="21" t="s">
        <v>29</v>
      </c>
    </row>
    <row r="2" spans="2:7" ht="15.75" x14ac:dyDescent="0.25">
      <c r="B2" s="21" t="s">
        <v>12</v>
      </c>
      <c r="C2" s="30">
        <v>0.17126400169878431</v>
      </c>
    </row>
    <row r="3" spans="2:7" ht="15.75" x14ac:dyDescent="0.25">
      <c r="B3" s="21" t="s">
        <v>14</v>
      </c>
      <c r="C3" s="30">
        <v>6.7792111270372143E-2</v>
      </c>
    </row>
    <row r="4" spans="2:7" ht="15.75" x14ac:dyDescent="0.25">
      <c r="B4" s="21" t="s">
        <v>15</v>
      </c>
      <c r="C4" s="30">
        <v>0.10039284387110474</v>
      </c>
    </row>
    <row r="5" spans="2:7" ht="15.75" x14ac:dyDescent="0.25">
      <c r="B5" s="21" t="s">
        <v>16</v>
      </c>
      <c r="C5" s="30">
        <v>0.23796782927217711</v>
      </c>
    </row>
    <row r="6" spans="2:7" ht="15.75" x14ac:dyDescent="0.25">
      <c r="B6" s="21" t="s">
        <v>17</v>
      </c>
      <c r="C6" s="30">
        <v>0.4225832138875617</v>
      </c>
    </row>
    <row r="8" spans="2:7" ht="34.5" customHeight="1" x14ac:dyDescent="0.25">
      <c r="B8" s="26" t="s">
        <v>31</v>
      </c>
    </row>
    <row r="9" spans="2:7" ht="15.75" x14ac:dyDescent="0.25">
      <c r="B9" s="31"/>
      <c r="C9" s="21" t="s">
        <v>12</v>
      </c>
      <c r="D9" s="21" t="s">
        <v>14</v>
      </c>
      <c r="E9" s="21" t="s">
        <v>15</v>
      </c>
      <c r="F9" s="21" t="s">
        <v>16</v>
      </c>
      <c r="G9" s="21" t="s">
        <v>17</v>
      </c>
    </row>
    <row r="10" spans="2:7" ht="15.75" x14ac:dyDescent="0.25">
      <c r="B10" s="13" t="s">
        <v>19</v>
      </c>
      <c r="C10" s="30">
        <v>0.32548611960376667</v>
      </c>
      <c r="D10" s="30">
        <v>0.19620412267471091</v>
      </c>
      <c r="E10" s="30">
        <v>0.29424700982078034</v>
      </c>
      <c r="F10" s="30">
        <v>0.54527426524534983</v>
      </c>
      <c r="G10" s="30">
        <v>0.15852615640201198</v>
      </c>
    </row>
    <row r="11" spans="2:7" ht="15.75" x14ac:dyDescent="0.25">
      <c r="B11" s="13" t="s">
        <v>20</v>
      </c>
      <c r="C11" s="30">
        <v>0.25776568423627244</v>
      </c>
      <c r="D11" s="30">
        <v>0.14957264957264957</v>
      </c>
      <c r="E11" s="30">
        <v>0.46767692689823842</v>
      </c>
      <c r="F11" s="30">
        <v>0.15610892926502959</v>
      </c>
      <c r="G11" s="30">
        <v>6.480019862129846E-2</v>
      </c>
    </row>
    <row r="12" spans="2:7" ht="15.75" x14ac:dyDescent="0.25">
      <c r="B12" s="13" t="s">
        <v>21</v>
      </c>
      <c r="C12" s="30">
        <v>0.33988626635685459</v>
      </c>
      <c r="D12" s="30">
        <v>0.18916540975364504</v>
      </c>
      <c r="E12" s="30">
        <v>0.1597854331460889</v>
      </c>
      <c r="F12" s="30">
        <v>0.24396228043675286</v>
      </c>
      <c r="G12" s="30">
        <v>0.61029995494239064</v>
      </c>
    </row>
    <row r="13" spans="2:7" ht="15.75" x14ac:dyDescent="0.25">
      <c r="B13" s="13" t="s">
        <v>22</v>
      </c>
      <c r="C13" s="30">
        <v>7.6861929803106271E-2</v>
      </c>
      <c r="D13" s="30">
        <v>0.46505781799899448</v>
      </c>
      <c r="E13" s="30">
        <v>7.8290630134892431E-2</v>
      </c>
      <c r="F13" s="30">
        <v>5.465452505286781E-2</v>
      </c>
      <c r="G13" s="30">
        <v>0.16637369003429897</v>
      </c>
    </row>
    <row r="16" spans="2:7" ht="15.75" x14ac:dyDescent="0.25">
      <c r="B16" s="27" t="s">
        <v>30</v>
      </c>
    </row>
    <row r="17" spans="2:3" ht="15.75" x14ac:dyDescent="0.25">
      <c r="B17" s="32" t="s">
        <v>19</v>
      </c>
      <c r="C17" s="33">
        <f>C10*C$2+D10*C$3+E10*C$4+F10*C$5+G10*C$6</f>
        <v>0.29533366708931869</v>
      </c>
    </row>
    <row r="18" spans="2:3" ht="15.75" x14ac:dyDescent="0.25">
      <c r="B18" s="32" t="s">
        <v>20</v>
      </c>
      <c r="C18" s="33">
        <f>C11*C$2+D11*C$3+E11*C$4+F11*C$5+G11*C$6</f>
        <v>0.16576962421111918</v>
      </c>
    </row>
    <row r="19" spans="2:3" ht="15.75" x14ac:dyDescent="0.25">
      <c r="B19" s="28" t="s">
        <v>21</v>
      </c>
      <c r="C19" s="29">
        <f>C12*C$2+D12*C$3+E12*C$4+F12*C$5+G12*C$6</f>
        <v>0.4030332093427843</v>
      </c>
    </row>
    <row r="20" spans="2:3" ht="15.75" x14ac:dyDescent="0.25">
      <c r="B20" s="32" t="s">
        <v>22</v>
      </c>
      <c r="C20" s="33">
        <f>C13*C$2+D13*C$3+E13*C$4+F13*C$5+G13*C$6</f>
        <v>0.13586349935677783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 Criteria Assesment</vt:lpstr>
      <vt:lpstr>Sheet1</vt:lpstr>
      <vt:lpstr>Suppliers Performance</vt:lpstr>
      <vt:lpstr>Final Supplier selection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2023-10-07T16:37:18Z</dcterms:modified>
</cp:coreProperties>
</file>